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xr:revisionPtr revIDLastSave="0" documentId="8_{4E00D3D8-8DBA-40B8-92B4-E321B51E5475}" xr6:coauthVersionLast="41" xr6:coauthVersionMax="41" xr10:uidLastSave="{00000000-0000-0000-0000-000000000000}"/>
  <bookViews>
    <workbookView xWindow="-120" yWindow="-120" windowWidth="29040" windowHeight="15840" activeTab="7" xr2:uid="{00000000-000D-0000-FFFF-FFFF00000000}"/>
  </bookViews>
  <sheets>
    <sheet name="Forside" sheetId="4" r:id="rId1"/>
    <sheet name="Beskrivelse av forsøket" sheetId="5" r:id="rId2"/>
    <sheet name="hiddenSheet" sheetId="7" state="hidden" r:id="rId3"/>
    <sheet name="Gel ROM" sheetId="9" r:id="rId4"/>
    <sheet name="Fraskilt ROM" sheetId="8" r:id="rId5"/>
    <sheet name="Gel KJØL" sheetId="10" r:id="rId6"/>
    <sheet name="Fraskilt KJØL" sheetId="1" r:id="rId7"/>
    <sheet name="Konklusjon" sheetId="6" r:id="rId8"/>
    <sheet name="Ark2" sheetId="2" state="hidden" r:id="rId9"/>
  </sheets>
  <definedNames>
    <definedName name="beskyttet" localSheetId="2">hiddenSheet!$A$13</definedName>
    <definedName name="docver" localSheetId="2">hiddenSheet!$A$14</definedName>
    <definedName name="ek_dbfields" localSheetId="2">hiddenSheet!$A$5</definedName>
    <definedName name="ek_doktittel" localSheetId="2">hiddenSheet!$B$5</definedName>
    <definedName name="ek_dokumentid" localSheetId="2">hiddenSheet!$B$1</definedName>
    <definedName name="ek_endrfields" localSheetId="2">hiddenSheet!$A$6</definedName>
    <definedName name="ek_format" localSheetId="2">hiddenSheet!$A$1</definedName>
    <definedName name="ek_type" localSheetId="2">hiddenSheet!$A$3</definedName>
    <definedName name="ek_utgave" localSheetId="2">hiddenSheet!$B$3</definedName>
    <definedName name="ekr_doktittel" localSheetId="2">hiddenSheet!$B$2</definedName>
    <definedName name="ekr_utgitt" localSheetId="2">hiddenSheet!$B$6</definedName>
    <definedName name="ekr_verifisert" localSheetId="2">hiddenSheet!$B$4</definedName>
    <definedName name="khb" localSheetId="2">hiddenSheet!$A$4</definedName>
    <definedName name="lagre" localSheetId="2">hiddenSheet!$A$2</definedName>
    <definedName name="nyidxd" localSheetId="2">hiddenSheet!$A$10</definedName>
    <definedName name="nyidxr" localSheetId="2">hiddenSheet!$A$11</definedName>
    <definedName name="skitten" localSheetId="2">hiddenSheet!$A$12</definedName>
    <definedName name="tidek_eksref" localSheetId="2">hiddenSheet!$A$9</definedName>
    <definedName name="tidek_referanse" localSheetId="2">hiddenSheet!$A$7</definedName>
    <definedName name="tidek_vedlegg" localSheetId="2">hiddenSheet!$A$8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7" i="1"/>
  <c r="E22" i="1"/>
  <c r="D22" i="1"/>
  <c r="C22" i="1"/>
  <c r="B22" i="1"/>
  <c r="E22" i="10"/>
  <c r="D22" i="10"/>
  <c r="C22" i="10"/>
  <c r="B22" i="10"/>
  <c r="D22" i="8"/>
  <c r="C22" i="8"/>
  <c r="B22" i="8"/>
  <c r="E22" i="9"/>
  <c r="D22" i="9"/>
  <c r="C22" i="9"/>
  <c r="B22" i="9"/>
  <c r="D18" i="1" l="1"/>
  <c r="B76" i="1" l="1"/>
  <c r="C76" i="1"/>
  <c r="D76" i="1"/>
  <c r="E76" i="1"/>
  <c r="F76" i="1"/>
  <c r="B77" i="1"/>
  <c r="C77" i="1"/>
  <c r="D77" i="1"/>
  <c r="E77" i="1"/>
  <c r="F77" i="1"/>
  <c r="B81" i="1"/>
  <c r="C81" i="1"/>
  <c r="D81" i="1"/>
  <c r="E81" i="1"/>
  <c r="F81" i="1"/>
  <c r="F82" i="1"/>
  <c r="B83" i="1"/>
  <c r="C83" i="1"/>
  <c r="D83" i="1"/>
  <c r="E83" i="1"/>
  <c r="F83" i="1"/>
  <c r="F84" i="1"/>
  <c r="B85" i="1"/>
  <c r="C85" i="1"/>
  <c r="D85" i="1"/>
  <c r="E85" i="1"/>
  <c r="F85" i="1"/>
  <c r="B76" i="10"/>
  <c r="C76" i="10"/>
  <c r="D76" i="10"/>
  <c r="E76" i="10"/>
  <c r="F76" i="10"/>
  <c r="B77" i="10"/>
  <c r="C77" i="10"/>
  <c r="D77" i="10"/>
  <c r="E77" i="10"/>
  <c r="F77" i="10"/>
  <c r="B83" i="10"/>
  <c r="C83" i="10"/>
  <c r="D83" i="10"/>
  <c r="E83" i="10"/>
  <c r="B76" i="8" l="1"/>
  <c r="C76" i="8"/>
  <c r="D76" i="8"/>
  <c r="E76" i="8"/>
  <c r="B77" i="8"/>
  <c r="C77" i="8"/>
  <c r="D77" i="8"/>
  <c r="E77" i="8"/>
  <c r="B80" i="9"/>
  <c r="C80" i="9"/>
  <c r="D80" i="9"/>
  <c r="E80" i="9"/>
  <c r="B81" i="9"/>
  <c r="C81" i="9"/>
  <c r="D81" i="9"/>
  <c r="E81" i="9"/>
  <c r="B76" i="9"/>
  <c r="C76" i="9"/>
  <c r="D76" i="9"/>
  <c r="E76" i="9"/>
  <c r="F76" i="9"/>
  <c r="B77" i="9"/>
  <c r="C77" i="9"/>
  <c r="D77" i="9"/>
  <c r="E77" i="9"/>
  <c r="F77" i="9"/>
  <c r="F80" i="9"/>
  <c r="E14" i="1"/>
  <c r="D14" i="1"/>
  <c r="C14" i="1"/>
  <c r="B17" i="10"/>
  <c r="C17" i="1" l="1"/>
  <c r="E17" i="1"/>
  <c r="C16" i="1"/>
  <c r="E16" i="1"/>
  <c r="E19" i="1" l="1"/>
  <c r="D19" i="1"/>
  <c r="C19" i="1"/>
  <c r="B19" i="1"/>
  <c r="E19" i="10"/>
  <c r="D19" i="10"/>
  <c r="C19" i="10"/>
  <c r="B19" i="10"/>
  <c r="E19" i="8"/>
  <c r="D19" i="8"/>
  <c r="C19" i="8"/>
  <c r="B19" i="8"/>
  <c r="E19" i="9"/>
  <c r="D19" i="9"/>
  <c r="C19" i="9"/>
  <c r="B19" i="9"/>
  <c r="E18" i="1" l="1"/>
  <c r="C18" i="1"/>
  <c r="E18" i="10"/>
  <c r="D18" i="10"/>
  <c r="C18" i="10"/>
  <c r="E17" i="10"/>
  <c r="D17" i="10"/>
  <c r="C17" i="10"/>
  <c r="E16" i="10"/>
  <c r="D16" i="10"/>
  <c r="C16" i="10"/>
  <c r="E18" i="8"/>
  <c r="D18" i="8"/>
  <c r="C18" i="8"/>
  <c r="D17" i="8"/>
  <c r="E17" i="8"/>
  <c r="C17" i="8"/>
  <c r="E16" i="8"/>
  <c r="D16" i="8"/>
  <c r="C16" i="8"/>
  <c r="E18" i="9"/>
  <c r="D18" i="9"/>
  <c r="C18" i="9"/>
  <c r="B18" i="9"/>
  <c r="E17" i="9"/>
  <c r="D17" i="9"/>
  <c r="C17" i="9"/>
  <c r="B17" i="9"/>
  <c r="E16" i="9"/>
  <c r="D16" i="9"/>
  <c r="C16" i="9"/>
  <c r="B16" i="9"/>
  <c r="J127" i="10" l="1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J83" i="10"/>
  <c r="I83" i="10"/>
  <c r="H83" i="10"/>
  <c r="G83" i="10"/>
  <c r="F83" i="10"/>
  <c r="J82" i="10"/>
  <c r="I82" i="10"/>
  <c r="H82" i="10"/>
  <c r="G82" i="10"/>
  <c r="F82" i="10"/>
  <c r="J81" i="10"/>
  <c r="I81" i="10"/>
  <c r="H81" i="10"/>
  <c r="G81" i="10"/>
  <c r="J80" i="10"/>
  <c r="I80" i="10"/>
  <c r="H80" i="10"/>
  <c r="G80" i="10"/>
  <c r="J79" i="10"/>
  <c r="I79" i="10"/>
  <c r="H79" i="10"/>
  <c r="G79" i="10"/>
  <c r="J78" i="10"/>
  <c r="I78" i="10"/>
  <c r="H78" i="10"/>
  <c r="G78" i="10"/>
  <c r="J77" i="10"/>
  <c r="I77" i="10"/>
  <c r="H77" i="10"/>
  <c r="G77" i="10"/>
  <c r="J76" i="10"/>
  <c r="I76" i="10"/>
  <c r="H76" i="10"/>
  <c r="G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B2" i="10"/>
  <c r="F1" i="10"/>
  <c r="D1" i="10"/>
  <c r="B1" i="10"/>
  <c r="J127" i="9"/>
  <c r="I127" i="9"/>
  <c r="H127" i="9"/>
  <c r="G127" i="9"/>
  <c r="F127" i="9"/>
  <c r="E127" i="9"/>
  <c r="D127" i="9"/>
  <c r="C127" i="9"/>
  <c r="B127" i="9"/>
  <c r="J126" i="9"/>
  <c r="I126" i="9"/>
  <c r="H126" i="9"/>
  <c r="G126" i="9"/>
  <c r="F126" i="9"/>
  <c r="E126" i="9"/>
  <c r="D126" i="9"/>
  <c r="C126" i="9"/>
  <c r="B126" i="9"/>
  <c r="J125" i="9"/>
  <c r="I125" i="9"/>
  <c r="H125" i="9"/>
  <c r="G125" i="9"/>
  <c r="F125" i="9"/>
  <c r="E125" i="9"/>
  <c r="D125" i="9"/>
  <c r="C125" i="9"/>
  <c r="B125" i="9"/>
  <c r="J124" i="9"/>
  <c r="I124" i="9"/>
  <c r="H124" i="9"/>
  <c r="G124" i="9"/>
  <c r="F124" i="9"/>
  <c r="E124" i="9"/>
  <c r="D124" i="9"/>
  <c r="C124" i="9"/>
  <c r="B124" i="9"/>
  <c r="J115" i="9"/>
  <c r="I115" i="9"/>
  <c r="H115" i="9"/>
  <c r="G115" i="9"/>
  <c r="F115" i="9"/>
  <c r="E115" i="9"/>
  <c r="D115" i="9"/>
  <c r="C115" i="9"/>
  <c r="B115" i="9"/>
  <c r="J114" i="9"/>
  <c r="I114" i="9"/>
  <c r="H114" i="9"/>
  <c r="G114" i="9"/>
  <c r="F114" i="9"/>
  <c r="E114" i="9"/>
  <c r="D114" i="9"/>
  <c r="C114" i="9"/>
  <c r="B114" i="9"/>
  <c r="J113" i="9"/>
  <c r="I113" i="9"/>
  <c r="H113" i="9"/>
  <c r="G113" i="9"/>
  <c r="F113" i="9"/>
  <c r="E113" i="9"/>
  <c r="D113" i="9"/>
  <c r="C113" i="9"/>
  <c r="B113" i="9"/>
  <c r="J112" i="9"/>
  <c r="I112" i="9"/>
  <c r="H112" i="9"/>
  <c r="G112" i="9"/>
  <c r="F112" i="9"/>
  <c r="E112" i="9"/>
  <c r="D112" i="9"/>
  <c r="C112" i="9"/>
  <c r="B112" i="9"/>
  <c r="J111" i="9"/>
  <c r="I111" i="9"/>
  <c r="H111" i="9"/>
  <c r="G111" i="9"/>
  <c r="F111" i="9"/>
  <c r="E111" i="9"/>
  <c r="D111" i="9"/>
  <c r="C111" i="9"/>
  <c r="B111" i="9"/>
  <c r="J110" i="9"/>
  <c r="I110" i="9"/>
  <c r="H110" i="9"/>
  <c r="G110" i="9"/>
  <c r="F110" i="9"/>
  <c r="E110" i="9"/>
  <c r="D110" i="9"/>
  <c r="C110" i="9"/>
  <c r="B110" i="9"/>
  <c r="J109" i="9"/>
  <c r="I109" i="9"/>
  <c r="H109" i="9"/>
  <c r="G109" i="9"/>
  <c r="F109" i="9"/>
  <c r="E109" i="9"/>
  <c r="D109" i="9"/>
  <c r="C109" i="9"/>
  <c r="B109" i="9"/>
  <c r="J108" i="9"/>
  <c r="I108" i="9"/>
  <c r="H108" i="9"/>
  <c r="G108" i="9"/>
  <c r="F108" i="9"/>
  <c r="E108" i="9"/>
  <c r="D108" i="9"/>
  <c r="C108" i="9"/>
  <c r="B108" i="9"/>
  <c r="J107" i="9"/>
  <c r="I107" i="9"/>
  <c r="H107" i="9"/>
  <c r="G107" i="9"/>
  <c r="F107" i="9"/>
  <c r="E107" i="9"/>
  <c r="D107" i="9"/>
  <c r="C107" i="9"/>
  <c r="B107" i="9"/>
  <c r="J106" i="9"/>
  <c r="I106" i="9"/>
  <c r="H106" i="9"/>
  <c r="G106" i="9"/>
  <c r="F106" i="9"/>
  <c r="E106" i="9"/>
  <c r="D106" i="9"/>
  <c r="C106" i="9"/>
  <c r="B106" i="9"/>
  <c r="J105" i="9"/>
  <c r="I105" i="9"/>
  <c r="H105" i="9"/>
  <c r="G105" i="9"/>
  <c r="F105" i="9"/>
  <c r="E105" i="9"/>
  <c r="D105" i="9"/>
  <c r="C105" i="9"/>
  <c r="B105" i="9"/>
  <c r="J104" i="9"/>
  <c r="I104" i="9"/>
  <c r="H104" i="9"/>
  <c r="G104" i="9"/>
  <c r="F104" i="9"/>
  <c r="E104" i="9"/>
  <c r="D104" i="9"/>
  <c r="C104" i="9"/>
  <c r="B104" i="9"/>
  <c r="J103" i="9"/>
  <c r="I103" i="9"/>
  <c r="H103" i="9"/>
  <c r="G103" i="9"/>
  <c r="F103" i="9"/>
  <c r="E103" i="9"/>
  <c r="D103" i="9"/>
  <c r="C103" i="9"/>
  <c r="B103" i="9"/>
  <c r="J102" i="9"/>
  <c r="I102" i="9"/>
  <c r="H102" i="9"/>
  <c r="G102" i="9"/>
  <c r="F102" i="9"/>
  <c r="E102" i="9"/>
  <c r="D102" i="9"/>
  <c r="C102" i="9"/>
  <c r="B102" i="9"/>
  <c r="J101" i="9"/>
  <c r="I101" i="9"/>
  <c r="H101" i="9"/>
  <c r="G101" i="9"/>
  <c r="F101" i="9"/>
  <c r="E101" i="9"/>
  <c r="D101" i="9"/>
  <c r="C101" i="9"/>
  <c r="B101" i="9"/>
  <c r="J100" i="9"/>
  <c r="I100" i="9"/>
  <c r="H100" i="9"/>
  <c r="G100" i="9"/>
  <c r="F100" i="9"/>
  <c r="E100" i="9"/>
  <c r="D100" i="9"/>
  <c r="C100" i="9"/>
  <c r="B100" i="9"/>
  <c r="J99" i="9"/>
  <c r="I99" i="9"/>
  <c r="H99" i="9"/>
  <c r="G99" i="9"/>
  <c r="F99" i="9"/>
  <c r="E99" i="9"/>
  <c r="D99" i="9"/>
  <c r="C99" i="9"/>
  <c r="B99" i="9"/>
  <c r="J98" i="9"/>
  <c r="I98" i="9"/>
  <c r="H98" i="9"/>
  <c r="G98" i="9"/>
  <c r="F98" i="9"/>
  <c r="E98" i="9"/>
  <c r="D98" i="9"/>
  <c r="C98" i="9"/>
  <c r="B98" i="9"/>
  <c r="J97" i="9"/>
  <c r="I97" i="9"/>
  <c r="H97" i="9"/>
  <c r="G97" i="9"/>
  <c r="F97" i="9"/>
  <c r="E97" i="9"/>
  <c r="D97" i="9"/>
  <c r="C97" i="9"/>
  <c r="B97" i="9"/>
  <c r="J96" i="9"/>
  <c r="I96" i="9"/>
  <c r="H96" i="9"/>
  <c r="G96" i="9"/>
  <c r="F96" i="9"/>
  <c r="E96" i="9"/>
  <c r="D96" i="9"/>
  <c r="C96" i="9"/>
  <c r="B96" i="9"/>
  <c r="J95" i="9"/>
  <c r="I95" i="9"/>
  <c r="H95" i="9"/>
  <c r="G95" i="9"/>
  <c r="F95" i="9"/>
  <c r="E95" i="9"/>
  <c r="D95" i="9"/>
  <c r="C95" i="9"/>
  <c r="B95" i="9"/>
  <c r="J94" i="9"/>
  <c r="I94" i="9"/>
  <c r="H94" i="9"/>
  <c r="G94" i="9"/>
  <c r="F94" i="9"/>
  <c r="E94" i="9"/>
  <c r="D94" i="9"/>
  <c r="C94" i="9"/>
  <c r="B94" i="9"/>
  <c r="J93" i="9"/>
  <c r="I93" i="9"/>
  <c r="H93" i="9"/>
  <c r="G93" i="9"/>
  <c r="F93" i="9"/>
  <c r="E93" i="9"/>
  <c r="D93" i="9"/>
  <c r="C93" i="9"/>
  <c r="B93" i="9"/>
  <c r="J92" i="9"/>
  <c r="I92" i="9"/>
  <c r="H92" i="9"/>
  <c r="G92" i="9"/>
  <c r="F92" i="9"/>
  <c r="E92" i="9"/>
  <c r="D92" i="9"/>
  <c r="C92" i="9"/>
  <c r="B92" i="9"/>
  <c r="J91" i="9"/>
  <c r="I91" i="9"/>
  <c r="H91" i="9"/>
  <c r="G91" i="9"/>
  <c r="F91" i="9"/>
  <c r="E91" i="9"/>
  <c r="D91" i="9"/>
  <c r="C91" i="9"/>
  <c r="B91" i="9"/>
  <c r="J90" i="9"/>
  <c r="I90" i="9"/>
  <c r="H90" i="9"/>
  <c r="G90" i="9"/>
  <c r="F90" i="9"/>
  <c r="E90" i="9"/>
  <c r="D90" i="9"/>
  <c r="C90" i="9"/>
  <c r="B90" i="9"/>
  <c r="J89" i="9"/>
  <c r="I89" i="9"/>
  <c r="H89" i="9"/>
  <c r="G89" i="9"/>
  <c r="F89" i="9"/>
  <c r="E89" i="9"/>
  <c r="D89" i="9"/>
  <c r="C89" i="9"/>
  <c r="B89" i="9"/>
  <c r="J88" i="9"/>
  <c r="I88" i="9"/>
  <c r="H88" i="9"/>
  <c r="G88" i="9"/>
  <c r="F88" i="9"/>
  <c r="E88" i="9"/>
  <c r="D88" i="9"/>
  <c r="C88" i="9"/>
  <c r="B88" i="9"/>
  <c r="J87" i="9"/>
  <c r="I87" i="9"/>
  <c r="H87" i="9"/>
  <c r="G87" i="9"/>
  <c r="F87" i="9"/>
  <c r="E87" i="9"/>
  <c r="D87" i="9"/>
  <c r="C87" i="9"/>
  <c r="B87" i="9"/>
  <c r="J86" i="9"/>
  <c r="I86" i="9"/>
  <c r="H86" i="9"/>
  <c r="G86" i="9"/>
  <c r="F86" i="9"/>
  <c r="E86" i="9"/>
  <c r="D86" i="9"/>
  <c r="C86" i="9"/>
  <c r="B86" i="9"/>
  <c r="J85" i="9"/>
  <c r="I85" i="9"/>
  <c r="H85" i="9"/>
  <c r="G85" i="9"/>
  <c r="F85" i="9"/>
  <c r="E85" i="9"/>
  <c r="D85" i="9"/>
  <c r="C85" i="9"/>
  <c r="B85" i="9"/>
  <c r="J84" i="9"/>
  <c r="I84" i="9"/>
  <c r="H84" i="9"/>
  <c r="G84" i="9"/>
  <c r="F84" i="9"/>
  <c r="E84" i="9"/>
  <c r="D84" i="9"/>
  <c r="C84" i="9"/>
  <c r="B84" i="9"/>
  <c r="J83" i="9"/>
  <c r="I83" i="9"/>
  <c r="H83" i="9"/>
  <c r="G83" i="9"/>
  <c r="F83" i="9"/>
  <c r="E83" i="9"/>
  <c r="D83" i="9"/>
  <c r="C83" i="9"/>
  <c r="B83" i="9"/>
  <c r="J82" i="9"/>
  <c r="I82" i="9"/>
  <c r="H82" i="9"/>
  <c r="G82" i="9"/>
  <c r="F82" i="9"/>
  <c r="E82" i="9"/>
  <c r="D82" i="9"/>
  <c r="C82" i="9"/>
  <c r="B82" i="9"/>
  <c r="J81" i="9"/>
  <c r="I81" i="9"/>
  <c r="H81" i="9"/>
  <c r="G81" i="9"/>
  <c r="F81" i="9"/>
  <c r="J80" i="9"/>
  <c r="I80" i="9"/>
  <c r="H80" i="9"/>
  <c r="G80" i="9"/>
  <c r="J79" i="9"/>
  <c r="I79" i="9"/>
  <c r="H79" i="9"/>
  <c r="G79" i="9"/>
  <c r="J78" i="9"/>
  <c r="I78" i="9"/>
  <c r="H78" i="9"/>
  <c r="G78" i="9"/>
  <c r="J77" i="9"/>
  <c r="I77" i="9"/>
  <c r="H77" i="9"/>
  <c r="G77" i="9"/>
  <c r="J76" i="9"/>
  <c r="I76" i="9"/>
  <c r="H76" i="9"/>
  <c r="G76" i="9"/>
  <c r="J75" i="9"/>
  <c r="I75" i="9"/>
  <c r="H75" i="9"/>
  <c r="G75" i="9"/>
  <c r="F75" i="9"/>
  <c r="E75" i="9"/>
  <c r="D75" i="9"/>
  <c r="C75" i="9"/>
  <c r="B75" i="9"/>
  <c r="J74" i="9"/>
  <c r="I74" i="9"/>
  <c r="H74" i="9"/>
  <c r="G74" i="9"/>
  <c r="F74" i="9"/>
  <c r="E74" i="9"/>
  <c r="D74" i="9"/>
  <c r="C74" i="9"/>
  <c r="B74" i="9"/>
  <c r="J73" i="9"/>
  <c r="I73" i="9"/>
  <c r="H73" i="9"/>
  <c r="G73" i="9"/>
  <c r="F73" i="9"/>
  <c r="E73" i="9"/>
  <c r="D73" i="9"/>
  <c r="C73" i="9"/>
  <c r="B73" i="9"/>
  <c r="J72" i="9"/>
  <c r="I72" i="9"/>
  <c r="H72" i="9"/>
  <c r="G72" i="9"/>
  <c r="F72" i="9"/>
  <c r="E72" i="9"/>
  <c r="D72" i="9"/>
  <c r="C72" i="9"/>
  <c r="B72" i="9"/>
  <c r="J71" i="9"/>
  <c r="I71" i="9"/>
  <c r="H71" i="9"/>
  <c r="G71" i="9"/>
  <c r="F71" i="9"/>
  <c r="E71" i="9"/>
  <c r="D71" i="9"/>
  <c r="C71" i="9"/>
  <c r="B71" i="9"/>
  <c r="J70" i="9"/>
  <c r="I70" i="9"/>
  <c r="H70" i="9"/>
  <c r="G70" i="9"/>
  <c r="F70" i="9"/>
  <c r="E70" i="9"/>
  <c r="D70" i="9"/>
  <c r="C70" i="9"/>
  <c r="B70" i="9"/>
  <c r="J69" i="9"/>
  <c r="I69" i="9"/>
  <c r="H69" i="9"/>
  <c r="G69" i="9"/>
  <c r="F69" i="9"/>
  <c r="E69" i="9"/>
  <c r="D69" i="9"/>
  <c r="C69" i="9"/>
  <c r="B69" i="9"/>
  <c r="J68" i="9"/>
  <c r="I68" i="9"/>
  <c r="H68" i="9"/>
  <c r="G68" i="9"/>
  <c r="F68" i="9"/>
  <c r="E68" i="9"/>
  <c r="D68" i="9"/>
  <c r="C68" i="9"/>
  <c r="B68" i="9"/>
  <c r="J67" i="9"/>
  <c r="I67" i="9"/>
  <c r="H67" i="9"/>
  <c r="G67" i="9"/>
  <c r="F67" i="9"/>
  <c r="E67" i="9"/>
  <c r="D67" i="9"/>
  <c r="C67" i="9"/>
  <c r="B67" i="9"/>
  <c r="J66" i="9"/>
  <c r="I66" i="9"/>
  <c r="H66" i="9"/>
  <c r="G66" i="9"/>
  <c r="F66" i="9"/>
  <c r="E66" i="9"/>
  <c r="D66" i="9"/>
  <c r="C66" i="9"/>
  <c r="B66" i="9"/>
  <c r="B2" i="9"/>
  <c r="F1" i="9"/>
  <c r="D1" i="9"/>
  <c r="B1" i="9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J78" i="8"/>
  <c r="I78" i="8"/>
  <c r="H78" i="8"/>
  <c r="G78" i="8"/>
  <c r="F78" i="8"/>
  <c r="J77" i="8"/>
  <c r="I77" i="8"/>
  <c r="H77" i="8"/>
  <c r="G77" i="8"/>
  <c r="F77" i="8"/>
  <c r="J76" i="8"/>
  <c r="I76" i="8"/>
  <c r="H76" i="8"/>
  <c r="G76" i="8"/>
  <c r="F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B2" i="8"/>
  <c r="F1" i="8"/>
  <c r="D1" i="8"/>
  <c r="B1" i="8"/>
  <c r="B117" i="10" l="1"/>
  <c r="B120" i="10" s="1"/>
  <c r="B121" i="10" s="1"/>
  <c r="H117" i="10"/>
  <c r="H123" i="10" s="1"/>
  <c r="F117" i="10"/>
  <c r="F123" i="10" s="1"/>
  <c r="J117" i="10"/>
  <c r="J123" i="10" s="1"/>
  <c r="I117" i="10"/>
  <c r="I123" i="10" s="1"/>
  <c r="D117" i="10"/>
  <c r="D120" i="10" s="1"/>
  <c r="B117" i="8"/>
  <c r="B122" i="8" s="1"/>
  <c r="J117" i="8"/>
  <c r="J121" i="8" s="1"/>
  <c r="F117" i="8"/>
  <c r="F120" i="8" s="1"/>
  <c r="H117" i="9"/>
  <c r="H118" i="9" s="1"/>
  <c r="D117" i="9"/>
  <c r="D120" i="9" s="1"/>
  <c r="B117" i="9"/>
  <c r="B116" i="9" s="1"/>
  <c r="F117" i="9"/>
  <c r="F120" i="9" s="1"/>
  <c r="J117" i="9"/>
  <c r="J119" i="9" s="1"/>
  <c r="E117" i="10"/>
  <c r="E120" i="10" s="1"/>
  <c r="C117" i="10"/>
  <c r="C122" i="10" s="1"/>
  <c r="G117" i="10"/>
  <c r="G122" i="10" s="1"/>
  <c r="E117" i="8"/>
  <c r="E123" i="8" s="1"/>
  <c r="I117" i="8"/>
  <c r="I118" i="8" s="1"/>
  <c r="C117" i="8"/>
  <c r="G117" i="8"/>
  <c r="G120" i="8" s="1"/>
  <c r="D117" i="8"/>
  <c r="D118" i="8" s="1"/>
  <c r="H117" i="8"/>
  <c r="H121" i="8" s="1"/>
  <c r="C117" i="9"/>
  <c r="C118" i="9" s="1"/>
  <c r="C119" i="9" s="1"/>
  <c r="G117" i="9"/>
  <c r="G121" i="9" s="1"/>
  <c r="I117" i="9"/>
  <c r="I116" i="9" s="1"/>
  <c r="E117" i="9"/>
  <c r="E123" i="9" s="1"/>
  <c r="B123" i="10"/>
  <c r="B122" i="10"/>
  <c r="B118" i="10"/>
  <c r="B119" i="10" s="1"/>
  <c r="B116" i="10"/>
  <c r="J118" i="10"/>
  <c r="B2" i="6"/>
  <c r="F1" i="6"/>
  <c r="D1" i="6"/>
  <c r="B1" i="6"/>
  <c r="B2" i="1"/>
  <c r="F1" i="1"/>
  <c r="D1" i="1"/>
  <c r="B1" i="1"/>
  <c r="B2" i="5"/>
  <c r="F1" i="5"/>
  <c r="D1" i="5"/>
  <c r="B1" i="5"/>
  <c r="B2" i="4"/>
  <c r="G121" i="10" l="1"/>
  <c r="G119" i="10"/>
  <c r="J116" i="10"/>
  <c r="J122" i="10"/>
  <c r="J120" i="10"/>
  <c r="J119" i="10"/>
  <c r="J121" i="10"/>
  <c r="F119" i="8"/>
  <c r="F121" i="8"/>
  <c r="I118" i="10"/>
  <c r="I120" i="10"/>
  <c r="F116" i="10"/>
  <c r="F118" i="10"/>
  <c r="F122" i="10"/>
  <c r="I122" i="10"/>
  <c r="H122" i="10"/>
  <c r="G116" i="10"/>
  <c r="I119" i="10"/>
  <c r="H119" i="10"/>
  <c r="H121" i="10"/>
  <c r="H118" i="10"/>
  <c r="H116" i="10"/>
  <c r="H120" i="10"/>
  <c r="G118" i="10"/>
  <c r="I116" i="10"/>
  <c r="G123" i="10"/>
  <c r="I121" i="10"/>
  <c r="F120" i="10"/>
  <c r="F119" i="10"/>
  <c r="F121" i="10"/>
  <c r="J120" i="8"/>
  <c r="J123" i="8"/>
  <c r="F118" i="8"/>
  <c r="F122" i="8"/>
  <c r="B116" i="8"/>
  <c r="B120" i="8"/>
  <c r="G118" i="8"/>
  <c r="G121" i="8"/>
  <c r="B123" i="8"/>
  <c r="J119" i="8"/>
  <c r="J116" i="8"/>
  <c r="B118" i="8"/>
  <c r="B119" i="8" s="1"/>
  <c r="J118" i="8"/>
  <c r="J122" i="8"/>
  <c r="F123" i="8"/>
  <c r="F116" i="8"/>
  <c r="H122" i="8"/>
  <c r="I122" i="8"/>
  <c r="H119" i="9"/>
  <c r="H123" i="9"/>
  <c r="H116" i="9"/>
  <c r="H121" i="9"/>
  <c r="H120" i="9"/>
  <c r="H122" i="9"/>
  <c r="B122" i="9"/>
  <c r="D122" i="9"/>
  <c r="B118" i="9"/>
  <c r="B119" i="9" s="1"/>
  <c r="G123" i="9"/>
  <c r="D118" i="10"/>
  <c r="D119" i="10" s="1"/>
  <c r="D121" i="10" s="1"/>
  <c r="D122" i="10"/>
  <c r="D123" i="10"/>
  <c r="D116" i="10"/>
  <c r="C116" i="10"/>
  <c r="E118" i="8"/>
  <c r="E119" i="8" s="1"/>
  <c r="I119" i="8"/>
  <c r="I123" i="8"/>
  <c r="I116" i="8"/>
  <c r="C118" i="8"/>
  <c r="C119" i="8" s="1"/>
  <c r="E122" i="8"/>
  <c r="I120" i="8"/>
  <c r="C123" i="8"/>
  <c r="I121" i="8"/>
  <c r="C116" i="8"/>
  <c r="F118" i="9"/>
  <c r="F119" i="9" s="1"/>
  <c r="B120" i="9"/>
  <c r="B123" i="9"/>
  <c r="G118" i="9"/>
  <c r="F123" i="9"/>
  <c r="G116" i="9"/>
  <c r="F122" i="9"/>
  <c r="J122" i="9"/>
  <c r="I121" i="9"/>
  <c r="D116" i="9"/>
  <c r="G122" i="9"/>
  <c r="J116" i="9"/>
  <c r="G120" i="9"/>
  <c r="F116" i="9"/>
  <c r="J121" i="9"/>
  <c r="J123" i="9"/>
  <c r="G119" i="9"/>
  <c r="F121" i="9"/>
  <c r="J118" i="9"/>
  <c r="I123" i="9"/>
  <c r="C123" i="9"/>
  <c r="C116" i="9"/>
  <c r="C122" i="9"/>
  <c r="J120" i="9"/>
  <c r="D123" i="9"/>
  <c r="D118" i="9"/>
  <c r="D119" i="9" s="1"/>
  <c r="D121" i="9" s="1"/>
  <c r="E122" i="10"/>
  <c r="E123" i="10"/>
  <c r="E116" i="10"/>
  <c r="E118" i="10"/>
  <c r="E119" i="10" s="1"/>
  <c r="E121" i="10" s="1"/>
  <c r="C123" i="10"/>
  <c r="C118" i="10"/>
  <c r="C119" i="10" s="1"/>
  <c r="C120" i="10"/>
  <c r="G120" i="10"/>
  <c r="E116" i="8"/>
  <c r="E120" i="8"/>
  <c r="G119" i="8"/>
  <c r="G116" i="8"/>
  <c r="C122" i="8"/>
  <c r="C120" i="8"/>
  <c r="G122" i="8"/>
  <c r="G123" i="8"/>
  <c r="I120" i="9"/>
  <c r="D119" i="8"/>
  <c r="D123" i="8"/>
  <c r="D116" i="8"/>
  <c r="H119" i="8"/>
  <c r="H116" i="8"/>
  <c r="H120" i="8"/>
  <c r="D122" i="8"/>
  <c r="D120" i="8"/>
  <c r="D121" i="8" s="1"/>
  <c r="H123" i="8"/>
  <c r="H118" i="8"/>
  <c r="E116" i="9"/>
  <c r="C120" i="9"/>
  <c r="C121" i="9" s="1"/>
  <c r="E120" i="9"/>
  <c r="I118" i="9"/>
  <c r="I119" i="9"/>
  <c r="E118" i="9"/>
  <c r="E119" i="9" s="1"/>
  <c r="I122" i="9"/>
  <c r="E122" i="9"/>
  <c r="F1" i="4"/>
  <c r="B56" i="6"/>
  <c r="D1" i="4"/>
  <c r="B1" i="4"/>
  <c r="B121" i="9" l="1"/>
  <c r="C121" i="10"/>
  <c r="E121" i="8"/>
  <c r="B121" i="8"/>
  <c r="C121" i="8"/>
  <c r="E121" i="9"/>
  <c r="J127" i="1"/>
  <c r="I127" i="1"/>
  <c r="J126" i="1"/>
  <c r="I126" i="1"/>
  <c r="J125" i="1"/>
  <c r="I125" i="1"/>
  <c r="J124" i="1"/>
  <c r="I124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F66" i="1"/>
  <c r="F67" i="1"/>
  <c r="F68" i="1"/>
  <c r="F69" i="1"/>
  <c r="F70" i="1"/>
  <c r="F71" i="1"/>
  <c r="F72" i="1"/>
  <c r="F73" i="1"/>
  <c r="F74" i="1"/>
  <c r="F7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E66" i="1"/>
  <c r="E67" i="1"/>
  <c r="E68" i="1"/>
  <c r="E69" i="1"/>
  <c r="E70" i="1"/>
  <c r="E71" i="1"/>
  <c r="E72" i="1"/>
  <c r="E73" i="1"/>
  <c r="E74" i="1"/>
  <c r="E7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D66" i="1"/>
  <c r="D67" i="1"/>
  <c r="D68" i="1"/>
  <c r="D69" i="1"/>
  <c r="D70" i="1"/>
  <c r="D71" i="1"/>
  <c r="D72" i="1"/>
  <c r="D73" i="1"/>
  <c r="D74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C66" i="1"/>
  <c r="C67" i="1"/>
  <c r="C68" i="1"/>
  <c r="C69" i="1"/>
  <c r="C70" i="1"/>
  <c r="C71" i="1"/>
  <c r="C72" i="1"/>
  <c r="C73" i="1"/>
  <c r="C74" i="1"/>
  <c r="C7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B66" i="1"/>
  <c r="B67" i="1"/>
  <c r="B68" i="1"/>
  <c r="B69" i="1"/>
  <c r="B70" i="1"/>
  <c r="B71" i="1"/>
  <c r="B72" i="1"/>
  <c r="B73" i="1"/>
  <c r="B74" i="1"/>
  <c r="B7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H127" i="1"/>
  <c r="G127" i="1"/>
  <c r="F127" i="1"/>
  <c r="E127" i="1"/>
  <c r="H126" i="1"/>
  <c r="G126" i="1"/>
  <c r="F126" i="1"/>
  <c r="E126" i="1"/>
  <c r="D127" i="1"/>
  <c r="D126" i="1"/>
  <c r="C127" i="1"/>
  <c r="C126" i="1"/>
  <c r="B127" i="1"/>
  <c r="B126" i="1"/>
  <c r="H124" i="1"/>
  <c r="G124" i="1"/>
  <c r="F124" i="1"/>
  <c r="E124" i="1"/>
  <c r="D124" i="1"/>
  <c r="C124" i="1"/>
  <c r="B124" i="1"/>
  <c r="H125" i="1"/>
  <c r="G125" i="1"/>
  <c r="F125" i="1"/>
  <c r="E125" i="1"/>
  <c r="D125" i="1"/>
  <c r="C125" i="1"/>
  <c r="B125" i="1"/>
  <c r="B117" i="1" l="1"/>
  <c r="B123" i="1" s="1"/>
  <c r="F117" i="1"/>
  <c r="F123" i="1" s="1"/>
  <c r="H117" i="1"/>
  <c r="H118" i="1" s="1"/>
  <c r="H119" i="1" s="1"/>
  <c r="J117" i="1"/>
  <c r="J116" i="1" s="1"/>
  <c r="E117" i="1"/>
  <c r="E120" i="1" s="1"/>
  <c r="I117" i="1"/>
  <c r="I120" i="1" s="1"/>
  <c r="C117" i="1"/>
  <c r="C120" i="1" s="1"/>
  <c r="G117" i="1"/>
  <c r="G123" i="1" s="1"/>
  <c r="B118" i="1" l="1"/>
  <c r="B119" i="1" s="1"/>
  <c r="E123" i="1"/>
  <c r="J118" i="1"/>
  <c r="J123" i="1"/>
  <c r="G120" i="1"/>
  <c r="J122" i="1"/>
  <c r="G118" i="1"/>
  <c r="J120" i="1"/>
  <c r="G119" i="1"/>
  <c r="J119" i="1"/>
  <c r="J121" i="1"/>
  <c r="G116" i="1"/>
  <c r="B120" i="1"/>
  <c r="B121" i="1" s="1"/>
  <c r="G122" i="1"/>
  <c r="F116" i="1"/>
  <c r="B122" i="1"/>
  <c r="H122" i="1"/>
  <c r="C118" i="1"/>
  <c r="C119" i="1" s="1"/>
  <c r="C121" i="1" s="1"/>
  <c r="F118" i="1"/>
  <c r="H123" i="1"/>
  <c r="E118" i="1"/>
  <c r="E119" i="1" s="1"/>
  <c r="E121" i="1" s="1"/>
  <c r="F120" i="1"/>
  <c r="B116" i="1"/>
  <c r="I118" i="1"/>
  <c r="I119" i="1" s="1"/>
  <c r="I121" i="1" s="1"/>
  <c r="H120" i="1"/>
  <c r="H121" i="1" s="1"/>
  <c r="C122" i="1"/>
  <c r="F122" i="1"/>
  <c r="H116" i="1"/>
  <c r="C116" i="1"/>
  <c r="I116" i="1"/>
  <c r="F119" i="1"/>
  <c r="E122" i="1"/>
  <c r="I122" i="1"/>
  <c r="C123" i="1"/>
  <c r="I123" i="1"/>
  <c r="E116" i="1"/>
  <c r="F121" i="1" l="1"/>
  <c r="G121" i="1"/>
  <c r="D75" i="1"/>
  <c r="D117" i="1" s="1"/>
  <c r="D120" i="1" l="1"/>
  <c r="D122" i="1"/>
  <c r="D116" i="1"/>
  <c r="D123" i="1"/>
  <c r="D118" i="1"/>
  <c r="D119" i="1" s="1"/>
  <c r="D121" i="1" l="1"/>
</calcChain>
</file>

<file path=xl/sharedStrings.xml><?xml version="1.0" encoding="utf-8"?>
<sst xmlns="http://schemas.openxmlformats.org/spreadsheetml/2006/main" count="337" uniqueCount="159">
  <si>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</si>
  <si>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</si>
  <si>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</si>
  <si>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</si>
  <si>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</si>
  <si>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</si>
  <si>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</si>
  <si>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</si>
  <si>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</si>
  <si>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</si>
  <si>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</si>
  <si>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</si>
  <si>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</si>
  <si>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</si>
  <si>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</si>
  <si>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</si>
  <si>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</si>
  <si>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</si>
  <si>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</si>
  <si>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</si>
  <si>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</si>
  <si>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</si>
  <si>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</si>
  <si>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</si>
  <si>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</si>
  <si>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</si>
  <si>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</si>
  <si>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</si>
  <si>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</si>
  <si>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</si>
  <si>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</si>
  <si>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</si>
  <si>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</si>
  <si>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</si>
  <si>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</si>
  <si>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</si>
  <si>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</si>
  <si>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</si>
  <si>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</si>
  <si>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</si>
  <si>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</si>
  <si>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</si>
  <si>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</si>
  <si>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</si>
  <si>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</si>
  <si>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</si>
  <si>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</si>
  <si>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</si>
  <si>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</si>
  <si>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</si>
  <si>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</si>
  <si>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</si>
  <si>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</si>
  <si>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</si>
  <si>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</si>
  <si>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</si>
  <si>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</si>
  <si>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</si>
  <si>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</si>
  <si>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</si>
  <si>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</si>
  <si>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</si>
  <si>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</si>
  <si>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</si>
  <si>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</si>
  <si>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</si>
  <si>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</si>
  <si>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</si>
  <si>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</si>
  <si>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</si>
  <si>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</si>
  <si>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</si>
  <si>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</si>
  <si>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</si>
  <si>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</si>
  <si>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</si>
  <si>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</si>
  <si>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</si>
  <si>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</si>
  <si>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lagre</t>
  </si>
  <si>
    <t>___</t>
  </si>
  <si>
    <t xml:space="preserve">Dokument ID: </t>
  </si>
  <si>
    <t>D54447</t>
  </si>
  <si>
    <t xml:space="preserve">Dokument tittel:  </t>
  </si>
  <si>
    <t xml:space="preserve">Versjon: </t>
  </si>
  <si>
    <t xml:space="preserve">Rapport lest og godkjent (elektronisk signatur): </t>
  </si>
  <si>
    <t xml:space="preserve">Mal: </t>
  </si>
  <si>
    <t xml:space="preserve">Utfylt dato: </t>
  </si>
  <si>
    <t>Hvilket reagens (lot) er benyttet?</t>
  </si>
  <si>
    <t>Prøverør type (lotnr.)</t>
  </si>
  <si>
    <t>Betingelse 6</t>
  </si>
  <si>
    <t>Betingelse 7</t>
  </si>
  <si>
    <t>Betingelse 8</t>
  </si>
  <si>
    <t>Retningslinjer for utførelse av holdbarhetsforsøk er angitt i HL - Holdbarhetsforsøk (D47301)</t>
  </si>
  <si>
    <t xml:space="preserve">Mal godkjent av: </t>
  </si>
  <si>
    <t xml:space="preserve">Kopi kontrollert og tatt i bruk (dato/alias): </t>
  </si>
  <si>
    <t>HL - Rapportmal Holdbarhetsforsøk</t>
  </si>
  <si>
    <t>Fordeling av arbeidsoppgaver</t>
  </si>
  <si>
    <t>Fremskaffet og gjennomgått dokumentasjon, litteratur</t>
  </si>
  <si>
    <t>Praktisk gjennomføring</t>
  </si>
  <si>
    <t>Statistiske beregninger</t>
  </si>
  <si>
    <t>Skrive prosedyrer</t>
  </si>
  <si>
    <t>Utarbeide rapport</t>
  </si>
  <si>
    <t xml:space="preserve">Dokumentasjon, litteratur: </t>
  </si>
  <si>
    <t>(pakningsvedlegg, artikler, osv)</t>
  </si>
  <si>
    <t>02.05.18 AIDTOR / KRAK</t>
  </si>
  <si>
    <t>1.00</t>
  </si>
  <si>
    <t>RES</t>
  </si>
  <si>
    <t>Holdbarhetsforsøk ZNT8A</t>
  </si>
  <si>
    <t>20.08.2018</t>
  </si>
  <si>
    <t>Hormonlaboratoriet</t>
  </si>
  <si>
    <t>Marte Grøsvik</t>
  </si>
  <si>
    <t>Serum</t>
  </si>
  <si>
    <t>F:\Reagenser og forbruksvarer\Pakningsvedlegg\Benkeanalyser\ZNT8A\ZnT8 Ab ELISA RSR 38 Rev 14.pdf</t>
  </si>
  <si>
    <t>Zink transporter 8 antistoff (ZNT8A)</t>
  </si>
  <si>
    <t>Victor 2030</t>
  </si>
  <si>
    <t>x</t>
  </si>
  <si>
    <t>Ingen</t>
  </si>
  <si>
    <t>60-120</t>
  </si>
  <si>
    <t>ELISA</t>
  </si>
  <si>
    <t>0 dager</t>
  </si>
  <si>
    <t>3 dager</t>
  </si>
  <si>
    <t>5 dager</t>
  </si>
  <si>
    <t>7 dager</t>
  </si>
  <si>
    <r>
      <t xml:space="preserve"> -80 </t>
    </r>
    <r>
      <rPr>
        <sz val="12"/>
        <color theme="3" tint="-0.499984740745262"/>
        <rFont val="Calibri"/>
        <family val="2"/>
      </rPr>
      <t>°</t>
    </r>
    <r>
      <rPr>
        <sz val="12"/>
        <color theme="3" tint="-0.499984740745262"/>
        <rFont val="Arial"/>
        <family val="2"/>
      </rPr>
      <t>C</t>
    </r>
  </si>
  <si>
    <t>Romtemperatur</t>
  </si>
  <si>
    <t>Romtemperatur/kjøl</t>
  </si>
  <si>
    <t>Serum - BD Vacutainer (5 mL) - Lot 8093993 (Exp. 2019-10-31)</t>
  </si>
  <si>
    <t>Krav til bias og tillatt totalfeil:</t>
  </si>
  <si>
    <t>Innenserie: CV% lav pool 7,2 %, CV% høy pool 4,9 %.</t>
  </si>
  <si>
    <t xml:space="preserve">Mellomserie: CV% lav pool 12 %, CV% høy pool 3-6%. </t>
  </si>
  <si>
    <t>Omslagspunktet for ZnT8 ved 15 U/mL er det klinisk viktige området, og brukes som grunnlag for å sette krav til bias og tillatt totalfeil.</t>
  </si>
  <si>
    <t>Ut fra dette settes krav til gjennomsnittet av prøvene til 10 % (bias) og krav til enkeltprøver til 15 % (tillatt totalfeil).</t>
  </si>
  <si>
    <t>Zink-transporter-8-antistoff</t>
  </si>
  <si>
    <t>mangler</t>
  </si>
  <si>
    <t>VURDERING AV FUNN:</t>
  </si>
  <si>
    <t>HOLDBARHET</t>
  </si>
  <si>
    <t>Romtemperatur:</t>
  </si>
  <si>
    <r>
      <t>Gelrør:</t>
    </r>
    <r>
      <rPr>
        <b/>
        <sz val="10"/>
        <rFont val="Arial"/>
        <family val="2"/>
      </rPr>
      <t xml:space="preserve"> 5 dager</t>
    </r>
  </si>
  <si>
    <r>
      <t xml:space="preserve">Fraskilt serum: </t>
    </r>
    <r>
      <rPr>
        <b/>
        <sz val="10"/>
        <rFont val="Arial"/>
        <family val="2"/>
      </rPr>
      <t>5 dager</t>
    </r>
  </si>
  <si>
    <t>Kjøl:</t>
  </si>
  <si>
    <t>ZnT8 autoantibody (ZnT8 Ab) ELISA kit fra RSR (Lot: KZTE66, KZTE68A)</t>
  </si>
  <si>
    <r>
      <rPr>
        <b/>
        <sz val="10"/>
        <rFont val="Arial"/>
        <family val="2"/>
      </rPr>
      <t>GEL ROM:</t>
    </r>
    <r>
      <rPr>
        <sz val="10"/>
        <rFont val="Arial"/>
        <family val="2"/>
      </rPr>
      <t xml:space="preserve"> Ingen av enkeltprøvene avviker mer enn tillatt totalfeil på 15 % etter 3 dager. 90 % konfidensintervall for gjennomsnittlig avvik fra 0-prøven ligger innenfor krav til bias på ± 10 %. 2 av 2 prøver er negative etter 3 dager (&lt;15 U/mL). 1 enkeltprøve avviker mer enn tillatt totalfeil, og 90 % konfidensintervall ligger innenfor krav til bias, 2 av 2 prøver er negative etter 5 dager. 2 enkeltprøver avviker mer enn tillatt totalfeil, og 90 % konfidensintervall er utenfor krav til bias, 2 av 2 prøver er negative etter 7 dager. En ser visuelt på plottet at verdien av zink-transporter-8-antistoff øker gradvis i gelrør oppbevart i romtemperatur. </t>
    </r>
  </si>
  <si>
    <r>
      <t xml:space="preserve">Fraskilt serum: </t>
    </r>
    <r>
      <rPr>
        <b/>
        <sz val="10"/>
        <rFont val="Arial"/>
        <family val="2"/>
      </rPr>
      <t>7 dager</t>
    </r>
  </si>
  <si>
    <r>
      <t xml:space="preserve">Gelrør: </t>
    </r>
    <r>
      <rPr>
        <b/>
        <sz val="10"/>
        <rFont val="Arial"/>
        <family val="2"/>
      </rPr>
      <t>7 dager</t>
    </r>
  </si>
  <si>
    <r>
      <rPr>
        <b/>
        <sz val="10"/>
        <rFont val="Arial"/>
        <family val="2"/>
      </rPr>
      <t xml:space="preserve">FRASKILT ROM: </t>
    </r>
    <r>
      <rPr>
        <sz val="10"/>
        <rFont val="Arial"/>
        <family val="2"/>
      </rPr>
      <t xml:space="preserve">Ingen av enkeltprøvene avviker mer enn tillatt totalfeil på 15 % etter 3 dager. 90 % konfidensintervall for gjennomsnittlig avvik fra 0-prøven ligger innenfor krav til bias på ± 10 %, 2 av 2 prøver er negative etter 3 dager (&lt;15 U/mL). 1 enkeltprøve avviker mer enn tillatt totalfeil, og 90 % konfidensintervall ligger innenfor krav bias etter 5 dager, 2 av 2 prøver er negative etter 5 dager. 3 enkeltprøver avviker mer enn tillatt totalfeil, og 90 % konfidensintervall er utenfor krav til bias etter 7 dager. 2 av 2 prøver holder seg negative etter 7 dager. En ser visuelt på plottet at verdien av zink-transporter-8-antistoff øker gradvis i fraskilt serum oppbevart i romtemperatur. </t>
    </r>
  </si>
  <si>
    <r>
      <rPr>
        <b/>
        <sz val="10"/>
        <rFont val="Arial"/>
        <family val="2"/>
      </rPr>
      <t>FRASKILT KJØL:</t>
    </r>
    <r>
      <rPr>
        <sz val="10"/>
        <rFont val="Arial"/>
        <family val="2"/>
      </rPr>
      <t xml:space="preserve"> 1 av enkeltprøvene avviker mer enn tillatt totalfeil på ± 15 % etter 3 dager. 90 % konfidensintervall for gjennomsnittlig avvik fra nullprøven er innenfor krav til bais på ± 10 %. 2 av 2 prøver er negative etter 3 dager (&lt;15 U/mL). 2 av enkeltprøvene avviker mer enn tillatt totalfeil, og dette fører til at 90 % konfidensintervall er utenfor krav til bias etter 5 dager. 90 % konfidensintervall er innenfor dersom krav til bias økes til 12 %. 2 av 2 prøver er negative etter 5 dager. 2 av enkeltprøvene avviker mer enn tillatt totalfeil, og 90 % konfidensintervall er innenfor krav etter 7 dager. Dersom en ser på plotet, ser en ingen trend til verken økning eller reduksjon av zink-transporter-8-antistoff, det er derfor sannsynlig at variasjonen skyldes analytiske forhold, og ikke holdbarheten på analysen. 2 av 2 prøver er negative etter 7 dager. </t>
    </r>
  </si>
  <si>
    <r>
      <rPr>
        <b/>
        <sz val="10"/>
        <rFont val="Arial"/>
        <family val="2"/>
      </rPr>
      <t>Utførelse</t>
    </r>
    <r>
      <rPr>
        <sz val="10"/>
        <rFont val="Arial"/>
        <family val="2"/>
      </rPr>
      <t>: Blodprøver ble samlet inn fra 21 polikliniske pasienter med kjent type 1 diabetes, som har hatt diagnosen i 10 år eller mindre.  Prøvematerialet ble samlet inn i perioden fra 22.08.18-24.10.18. Blodprøvene koagulerte i 60-120 min før sentrifugering. Testet analytt i serum oppbevart på gelrør i romteperatur og kjøleskap, i tillegg til avpipettert serum i romtemperatur og kjøleskap. Serum ble overført til nye rør og frosset ned ved - 80 °C når tidspunkt fra prøvetaking var oppnådd. Alle tidspunkt(betingelser) for en prøve ble analysert i samme analyseserie for å unngå dag-til-dag variasjon. 11 prøver er tatt med i beregningene. Prøve 12 og 13 er vurdert i forhold til om de holder seg negative gjennom hele tidsperioden. Prøver ble tint og analysert i perioden: 07.11.18-11.03.19</t>
    </r>
  </si>
  <si>
    <t>IA, kun validert holdbarhet utover produsents anbefalinger; pakningsvedlegg.</t>
  </si>
  <si>
    <t>07.11.18-11.03.19</t>
  </si>
  <si>
    <t xml:space="preserve">En ser visuelt at verdien av zink-transporter-8-antistoff øker gradvis i romtemperatur gjennom hele tidsperioden. Kvalitetskravene er oppfylt etter 5 dager for prøvene oppbevart i romtemperatur (gelrør og fraskilt serum), men ikke etter 7 dager. Kvalitetskravene er oppfylt ved alle betingelser for prøvene oppbevart i kjøl (gelrør), men ikke for fraskilt serum. Der er kravene utenfor grensene etter 5 dager, men innenfor igjen etter 7 dager. Dersom en øker krav til bias til 12 % blir kravene innenfor også etter 5 dager. Plotet viser ingen trend til økning eller reduksjon, det er derfor sannsynlig at denne variasjonen skyldes analytiske forhold. Det er derfor besluttet å godkjenne at zink-transporter-8-antistoff er holdbar i 7 dager i kjøl (gelrør + fraskilt serum). </t>
  </si>
  <si>
    <r>
      <rPr>
        <b/>
        <sz val="10"/>
        <rFont val="Arial"/>
        <family val="2"/>
      </rPr>
      <t>GEL KJØL:</t>
    </r>
    <r>
      <rPr>
        <sz val="10"/>
        <rFont val="Arial"/>
        <family val="2"/>
      </rPr>
      <t xml:space="preserve"> 1 av enkeltprøvene avviker mer enn tillatt totalfeil på ± 15 % etter 3 dager. 90 % konfidensintervall for gjennomsnittlig avvik fra nullprøven er innenfor krav til bias på ± 10 %. 2 av 2 prøver er negative etter 3 dager (&lt;15 U/mL). 1 av prøvene avviker mer enn tillatt totalfeil etter 5 dager, og 90 % konfidensintervall er innenfor krav til bias. 2 av 2 prøver er negative etter 5 dager. Ingen av prøvene avviker mer enn tillatt totalfeil etter 7 dager, og 90 % konfidensintervall er innenfor krav til bias. 2 av 2 prøver holder seg negative etter 7 dager. Trenden viser at verdien av zink-transporter-8-antistoff holder seg stabil i 7 dager i gelrør oppbevart i kjøl.  </t>
    </r>
  </si>
  <si>
    <t>01.04.2019 - Hege Hoff Skavøy, 01.04.2019 - Jørn Vegard Sagen, 28.03.2019 - Søfteland, Eirik, 22.03.2019 - Torvestad, Astrid, 26.03.2019 - Trude Andersen</t>
  </si>
  <si>
    <t>BE</t>
  </si>
  <si>
    <t>EKR_DokType¤2#0¤2#Rapport¤3#EKR_Doktittel¤2#0¤2#Holdbarhetsforsøk ZNT8A¤3#EKR_DokumentID¤2#0¤2#R14547¤3#EKR_RefNr¤2#0¤2#02.13.5.11.10.1.1-R14547¤3#EKR_Gradering¤2#0¤2#Åpen¤3#EKR_Signatur¤2#0¤2#&lt;skal ikke godkjennes&gt;¤3#EKR_Verifisert¤2#0¤2#01.04.2019 - Hege Hoff Skavøy, 01.04.2019 - Jørn Vegard Sagen, 28.03.2019 - Søfteland, Eirik, 22.03.2019 - Torvestad, Astrid, 26.03.2019 - Trude Andersen¤3#EKR_Hørt¤2#0¤2#21.03.2019 - Søfteland, Eirik, 04.03.2019 - Torvestad, Astrid, 18.03.2019 - Torvestad, Astrid, 13.03.2019 - Trude Andersen, 19.03.2019 - Trude Andersen¤3#EKR_AuditReview¤2#2¤2#¤3#EKR_AuditApprove¤2#2¤2#¤3#EKR_AuditFinal¤2#2¤2#¤3#EKR_Dokeier¤2#0¤2#&lt;Ingen&gt;¤3#EKR_Status¤2#0¤2#Utfylt¤3#EKR_Opprettet¤2#0¤2#20.08.2018¤3#EKR_Endret¤2#0¤2#01.04.2019¤3#EKR_Ibruk¤2#0¤2#01.04.2019¤3#EKR_Rapport¤2#3¤2#¤3#EKR_Utgitt¤2#0¤2#20.08.2018¤3#EKR_SkrevetAv¤2#0¤2#Marte Grøsvik¤3#EKR_UText1¤2#0¤2# ¤3#EKR_UText2¤2#0¤2# ¤3#EKR_UText3¤2#0¤2# ¤3#EKR_UText4¤2#0¤2# ¤3#EKR_DokRefnr¤2#4¤2#000302130511100101¤3#EKR_Gradnr¤2#4¤2#0¤3#EKR_Strukt00¤2#5¤2#¤5#¤5#HVRHF¤5#1¤5#-1¤4#¤5#02¤5#Helse Bergen HF¤5#1¤5#0¤4#.¤5#13¤5#Laboratorieklinikken¤5#1¤5#0¤4#.¤5#5¤5#Hormonlaboratoriet¤5#1¤5#0¤4#.¤5#11¤5#Validering/verifisering og endringskontroll¤5#0¤5#0¤4#.¤5#10¤5#Holdbarhetsforsøk¤5#0¤5#0¤4#.¤5#1¤5#Prøvemateriale¤5#0¤5#0¤4#.¤5#1¤5#AS¤5#0¤5#0¤4# - ¤3#</t>
  </si>
  <si>
    <t>EKR_Status¤1#EKR_Ibruk¤1#</t>
  </si>
  <si>
    <t>ja</t>
  </si>
  <si>
    <r>
      <t xml:space="preserve">Dato og signatur: </t>
    </r>
    <r>
      <rPr>
        <b/>
        <sz val="10"/>
        <rFont val="Arial"/>
        <family val="2"/>
      </rPr>
      <t>18.03.19/Marte Grøsvik</t>
    </r>
  </si>
  <si>
    <t>13.11.18 Iren Hjellestad: Vurdering av bias og tillatt totalfeil: Dette er kvalitative/binære analyser med underliggende kvantitative størrelser på den biokjemiske substansen som måles. Dvs. At verdier nær omslagspunktet for positiv test vil ha lettere for å gi feil resultat mens svært høye eller svært lave verdier vil ha lettere for å gi riktig resultat. Dette gjenspeiles i resultater fra verifisering: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</si>
</sst>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8"/>
      <color theme="3" tint="-0.499984740745262"/>
      <name val="Arial"/>
      <family val="2"/>
    </font>
    <font>
      <sz val="12"/>
      <color theme="3" tint="-0.49998474074526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0" fillId="0" borderId="1" xfId="0" applyBorder="1"/>
    <xf numFmtId="0" fontId="0" fillId="0" borderId="0" xfId="0" applyBorder="1"/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0" fontId="0" fillId="2" borderId="2" xfId="0" applyFill="1" applyBorder="1" applyAlignment="1" applyProtection="1">
      <protection locked="0" hidden="1"/>
    </xf>
    <xf numFmtId="0" fontId="2" fillId="0" borderId="2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3" xfId="0" applyFont="1" applyFill="1" applyBorder="1" applyAlignment="1" applyProtection="1">
      <alignment horizontal="right"/>
    </xf>
    <xf numFmtId="0" fontId="0" fillId="3" borderId="1" xfId="0" applyFill="1" applyBorder="1" applyProtection="1"/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2" fontId="0" fillId="3" borderId="4" xfId="0" applyNumberFormat="1" applyFill="1" applyBorder="1" applyAlignment="1" applyProtection="1"/>
    <xf numFmtId="2" fontId="0" fillId="3" borderId="3" xfId="0" applyNumberFormat="1" applyFill="1" applyBorder="1" applyAlignment="1" applyProtection="1"/>
    <xf numFmtId="2" fontId="0" fillId="3" borderId="7" xfId="0" applyNumberFormat="1" applyFill="1" applyBorder="1" applyAlignment="1" applyProtection="1"/>
    <xf numFmtId="2" fontId="2" fillId="3" borderId="8" xfId="0" applyNumberFormat="1" applyFont="1" applyFill="1" applyBorder="1" applyProtection="1"/>
    <xf numFmtId="2" fontId="2" fillId="3" borderId="9" xfId="0" applyNumberFormat="1" applyFont="1" applyFill="1" applyBorder="1" applyProtection="1"/>
    <xf numFmtId="2" fontId="0" fillId="3" borderId="7" xfId="0" applyNumberFormat="1" applyFill="1" applyBorder="1" applyProtection="1"/>
    <xf numFmtId="2" fontId="0" fillId="3" borderId="10" xfId="0" applyNumberFormat="1" applyFill="1" applyBorder="1" applyProtection="1"/>
    <xf numFmtId="2" fontId="0" fillId="3" borderId="6" xfId="0" applyNumberFormat="1" applyFill="1" applyBorder="1" applyProtection="1"/>
    <xf numFmtId="2" fontId="2" fillId="3" borderId="11" xfId="0" applyNumberFormat="1" applyFont="1" applyFill="1" applyBorder="1" applyProtection="1"/>
    <xf numFmtId="2" fontId="0" fillId="3" borderId="3" xfId="0" applyNumberFormat="1" applyFill="1" applyBorder="1" applyProtection="1"/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13" fillId="4" borderId="0" xfId="0" applyFont="1" applyFill="1"/>
    <xf numFmtId="0" fontId="14" fillId="4" borderId="0" xfId="0" applyFont="1" applyFill="1"/>
    <xf numFmtId="0" fontId="13" fillId="5" borderId="0" xfId="0" applyFont="1" applyFill="1"/>
    <xf numFmtId="0" fontId="15" fillId="4" borderId="0" xfId="0" applyFont="1" applyFill="1"/>
    <xf numFmtId="0" fontId="16" fillId="4" borderId="0" xfId="0" applyFont="1" applyFill="1"/>
    <xf numFmtId="0" fontId="16" fillId="5" borderId="13" xfId="0" applyFont="1" applyFill="1" applyBorder="1"/>
    <xf numFmtId="0" fontId="16" fillId="4" borderId="0" xfId="0" applyFont="1" applyFill="1" applyBorder="1"/>
    <xf numFmtId="0" fontId="16" fillId="5" borderId="13" xfId="0" applyFont="1" applyFill="1" applyBorder="1" applyAlignment="1">
      <alignment horizontal="center"/>
    </xf>
    <xf numFmtId="0" fontId="16" fillId="6" borderId="13" xfId="0" applyFont="1" applyFill="1" applyBorder="1"/>
    <xf numFmtId="0" fontId="16" fillId="6" borderId="14" xfId="0" applyFont="1" applyFill="1" applyBorder="1" applyAlignment="1"/>
    <xf numFmtId="0" fontId="16" fillId="6" borderId="16" xfId="0" applyFont="1" applyFill="1" applyBorder="1" applyAlignment="1"/>
    <xf numFmtId="0" fontId="16" fillId="6" borderId="14" xfId="0" applyFont="1" applyFill="1" applyBorder="1"/>
    <xf numFmtId="0" fontId="16" fillId="6" borderId="15" xfId="0" applyFont="1" applyFill="1" applyBorder="1"/>
    <xf numFmtId="0" fontId="16" fillId="6" borderId="16" xfId="0" applyFont="1" applyFill="1" applyBorder="1"/>
    <xf numFmtId="0" fontId="17" fillId="6" borderId="13" xfId="0" applyFont="1" applyFill="1" applyBorder="1"/>
    <xf numFmtId="0" fontId="16" fillId="6" borderId="18" xfId="0" applyFont="1" applyFill="1" applyBorder="1"/>
    <xf numFmtId="0" fontId="16" fillId="5" borderId="18" xfId="0" applyFont="1" applyFill="1" applyBorder="1"/>
    <xf numFmtId="0" fontId="16" fillId="6" borderId="19" xfId="0" applyFont="1" applyFill="1" applyBorder="1"/>
    <xf numFmtId="0" fontId="16" fillId="6" borderId="20" xfId="0" applyFont="1" applyFill="1" applyBorder="1"/>
    <xf numFmtId="0" fontId="16" fillId="6" borderId="21" xfId="0" applyFont="1" applyFill="1" applyBorder="1"/>
    <xf numFmtId="0" fontId="16" fillId="6" borderId="12" xfId="0" applyFont="1" applyFill="1" applyBorder="1"/>
    <xf numFmtId="0" fontId="16" fillId="5" borderId="22" xfId="0" applyFont="1" applyFill="1" applyBorder="1"/>
    <xf numFmtId="0" fontId="16" fillId="6" borderId="23" xfId="0" applyFont="1" applyFill="1" applyBorder="1"/>
    <xf numFmtId="0" fontId="16" fillId="5" borderId="24" xfId="0" applyFont="1" applyFill="1" applyBorder="1"/>
    <xf numFmtId="0" fontId="16" fillId="5" borderId="25" xfId="0" applyFont="1" applyFill="1" applyBorder="1"/>
    <xf numFmtId="0" fontId="16" fillId="6" borderId="26" xfId="0" applyFont="1" applyFill="1" applyBorder="1"/>
    <xf numFmtId="0" fontId="0" fillId="5" borderId="33" xfId="0" applyFill="1" applyBorder="1"/>
    <xf numFmtId="0" fontId="0" fillId="5" borderId="34" xfId="0" applyFill="1" applyBorder="1"/>
    <xf numFmtId="0" fontId="0" fillId="5" borderId="35" xfId="0" applyFill="1" applyBorder="1"/>
    <xf numFmtId="0" fontId="0" fillId="5" borderId="0" xfId="0" applyFill="1" applyBorder="1"/>
    <xf numFmtId="0" fontId="0" fillId="5" borderId="36" xfId="0" applyFill="1" applyBorder="1"/>
    <xf numFmtId="0" fontId="0" fillId="5" borderId="38" xfId="0" applyFill="1" applyBorder="1"/>
    <xf numFmtId="0" fontId="0" fillId="5" borderId="39" xfId="0" applyFill="1" applyBorder="1"/>
    <xf numFmtId="0" fontId="18" fillId="4" borderId="0" xfId="0" applyFont="1" applyFill="1"/>
    <xf numFmtId="0" fontId="18" fillId="5" borderId="32" xfId="0" applyFont="1" applyFill="1" applyBorder="1"/>
    <xf numFmtId="0" fontId="0" fillId="0" borderId="0" xfId="0" quotePrefix="1"/>
    <xf numFmtId="0" fontId="21" fillId="3" borderId="0" xfId="0" applyFont="1" applyFill="1" applyBorder="1" applyProtection="1"/>
    <xf numFmtId="0" fontId="21" fillId="3" borderId="0" xfId="0" applyFont="1" applyFill="1" applyProtection="1"/>
    <xf numFmtId="0" fontId="20" fillId="3" borderId="40" xfId="0" applyFont="1" applyFill="1" applyBorder="1" applyAlignment="1" applyProtection="1">
      <alignment horizontal="center"/>
      <protection locked="0"/>
    </xf>
    <xf numFmtId="0" fontId="21" fillId="3" borderId="1" xfId="0" applyFont="1" applyFill="1" applyBorder="1" applyProtection="1"/>
    <xf numFmtId="0" fontId="20" fillId="3" borderId="11" xfId="0" applyFont="1" applyFill="1" applyBorder="1" applyAlignment="1" applyProtection="1">
      <alignment horizontal="center"/>
      <protection locked="0"/>
    </xf>
    <xf numFmtId="0" fontId="20" fillId="3" borderId="10" xfId="0" applyFont="1" applyFill="1" applyBorder="1" applyAlignment="1" applyProtection="1">
      <alignment horizontal="center"/>
      <protection locked="0"/>
    </xf>
    <xf numFmtId="0" fontId="20" fillId="3" borderId="0" xfId="0" applyFont="1" applyFill="1" applyBorder="1" applyAlignment="1" applyProtection="1">
      <alignment horizontal="center"/>
      <protection locked="0"/>
    </xf>
    <xf numFmtId="2" fontId="21" fillId="3" borderId="0" xfId="0" applyNumberFormat="1" applyFont="1" applyFill="1" applyBorder="1" applyProtection="1"/>
    <xf numFmtId="2" fontId="22" fillId="3" borderId="0" xfId="0" applyNumberFormat="1" applyFont="1" applyFill="1" applyBorder="1" applyAlignment="1" applyProtection="1">
      <alignment vertical="top" wrapText="1"/>
    </xf>
    <xf numFmtId="0" fontId="21" fillId="3" borderId="0" xfId="0" applyFont="1" applyFill="1" applyAlignment="1" applyProtection="1">
      <alignment vertical="top" wrapText="1"/>
    </xf>
    <xf numFmtId="0" fontId="21" fillId="3" borderId="0" xfId="0" applyFont="1" applyFill="1" applyBorder="1" applyAlignment="1" applyProtection="1">
      <alignment vertical="top" wrapText="1"/>
    </xf>
    <xf numFmtId="0" fontId="21" fillId="3" borderId="0" xfId="0" applyFont="1" applyFill="1" applyBorder="1" applyAlignment="1" applyProtection="1">
      <alignment vertical="justify" wrapText="1"/>
    </xf>
    <xf numFmtId="0" fontId="21" fillId="3" borderId="0" xfId="0" applyFont="1" applyFill="1" applyAlignment="1" applyProtection="1">
      <alignment vertical="justify" wrapText="1"/>
    </xf>
    <xf numFmtId="0" fontId="20" fillId="3" borderId="3" xfId="0" applyFont="1" applyFill="1" applyBorder="1" applyAlignment="1" applyProtection="1">
      <alignment horizontal="center"/>
      <protection locked="0"/>
    </xf>
    <xf numFmtId="2" fontId="21" fillId="0" borderId="19" xfId="0" applyNumberFormat="1" applyFont="1" applyBorder="1" applyAlignment="1" applyProtection="1">
      <alignment horizontal="center"/>
      <protection locked="0"/>
    </xf>
    <xf numFmtId="2" fontId="21" fillId="0" borderId="20" xfId="0" applyNumberFormat="1" applyFont="1" applyBorder="1" applyAlignment="1" applyProtection="1">
      <alignment horizontal="center"/>
      <protection locked="0"/>
    </xf>
    <xf numFmtId="2" fontId="21" fillId="0" borderId="12" xfId="0" applyNumberFormat="1" applyFont="1" applyBorder="1" applyAlignment="1" applyProtection="1">
      <alignment horizontal="center"/>
      <protection locked="0"/>
    </xf>
    <xf numFmtId="2" fontId="21" fillId="0" borderId="13" xfId="0" applyNumberFormat="1" applyFont="1" applyBorder="1" applyAlignment="1" applyProtection="1">
      <alignment horizontal="center"/>
      <protection locked="0"/>
    </xf>
    <xf numFmtId="0" fontId="23" fillId="7" borderId="0" xfId="0" applyFont="1" applyFill="1"/>
    <xf numFmtId="0" fontId="0" fillId="7" borderId="0" xfId="0" applyFill="1"/>
    <xf numFmtId="0" fontId="0" fillId="7" borderId="0" xfId="0" applyFill="1" applyBorder="1"/>
    <xf numFmtId="0" fontId="23" fillId="7" borderId="0" xfId="0" applyFont="1" applyFill="1" applyBorder="1"/>
    <xf numFmtId="0" fontId="23" fillId="4" borderId="0" xfId="0" applyFont="1" applyFill="1"/>
    <xf numFmtId="0" fontId="2" fillId="4" borderId="0" xfId="0" applyFont="1" applyFill="1"/>
    <xf numFmtId="0" fontId="24" fillId="4" borderId="0" xfId="0" applyFont="1" applyFill="1"/>
    <xf numFmtId="0" fontId="25" fillId="8" borderId="40" xfId="0" applyFont="1" applyFill="1" applyBorder="1" applyAlignment="1">
      <alignment vertical="center" wrapText="1"/>
    </xf>
    <xf numFmtId="0" fontId="25" fillId="8" borderId="11" xfId="0" applyFont="1" applyFill="1" applyBorder="1" applyAlignment="1">
      <alignment vertical="center" wrapText="1"/>
    </xf>
    <xf numFmtId="0" fontId="12" fillId="6" borderId="13" xfId="0" applyFont="1" applyFill="1" applyBorder="1"/>
    <xf numFmtId="0" fontId="0" fillId="7" borderId="0" xfId="0" applyFill="1" applyProtection="1">
      <protection locked="0"/>
    </xf>
    <xf numFmtId="0" fontId="0" fillId="0" borderId="0" xfId="0" applyProtection="1">
      <protection locked="0"/>
    </xf>
    <xf numFmtId="0" fontId="26" fillId="4" borderId="0" xfId="0" applyFont="1" applyFill="1"/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22" xfId="0" applyNumberFormat="1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164" fontId="21" fillId="0" borderId="12" xfId="0" applyNumberFormat="1" applyFont="1" applyBorder="1" applyAlignment="1" applyProtection="1">
      <alignment horizontal="center"/>
      <protection locked="0"/>
    </xf>
    <xf numFmtId="164" fontId="21" fillId="0" borderId="13" xfId="0" applyNumberFormat="1" applyFont="1" applyBorder="1" applyAlignment="1" applyProtection="1">
      <alignment horizontal="center"/>
      <protection locked="0"/>
    </xf>
    <xf numFmtId="164" fontId="21" fillId="0" borderId="22" xfId="0" applyNumberFormat="1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21" fillId="0" borderId="24" xfId="0" applyFont="1" applyFill="1" applyBorder="1" applyAlignment="1" applyProtection="1">
      <alignment horizontal="center"/>
      <protection locked="0"/>
    </xf>
    <xf numFmtId="164" fontId="21" fillId="0" borderId="25" xfId="0" applyNumberFormat="1" applyFont="1" applyBorder="1" applyAlignment="1" applyProtection="1">
      <alignment horizontal="center"/>
      <protection locked="0"/>
    </xf>
    <xf numFmtId="0" fontId="20" fillId="2" borderId="44" xfId="0" applyFont="1" applyFill="1" applyBorder="1" applyAlignment="1" applyProtection="1">
      <alignment horizontal="center"/>
      <protection locked="0"/>
    </xf>
    <xf numFmtId="0" fontId="20" fillId="2" borderId="41" xfId="0" applyFont="1" applyFill="1" applyBorder="1" applyAlignment="1" applyProtection="1">
      <alignment horizontal="center"/>
      <protection locked="0"/>
    </xf>
    <xf numFmtId="0" fontId="20" fillId="2" borderId="42" xfId="0" applyFont="1" applyFill="1" applyBorder="1" applyAlignment="1" applyProtection="1">
      <alignment horizontal="center"/>
      <protection locked="0"/>
    </xf>
    <xf numFmtId="0" fontId="20" fillId="2" borderId="43" xfId="0" applyFont="1" applyFill="1" applyBorder="1" applyAlignment="1" applyProtection="1">
      <alignment horizontal="center"/>
      <protection locked="0"/>
    </xf>
    <xf numFmtId="0" fontId="20" fillId="3" borderId="3" xfId="0" applyFont="1" applyFill="1" applyBorder="1" applyAlignment="1" applyProtection="1">
      <alignment horizontal="center"/>
    </xf>
    <xf numFmtId="0" fontId="3" fillId="4" borderId="0" xfId="1" applyFill="1" applyAlignment="1" applyProtection="1"/>
    <xf numFmtId="0" fontId="16" fillId="5" borderId="13" xfId="0" quotePrefix="1" applyFont="1" applyFill="1" applyBorder="1"/>
    <xf numFmtId="0" fontId="11" fillId="5" borderId="47" xfId="0" applyFont="1" applyFill="1" applyBorder="1"/>
    <xf numFmtId="0" fontId="0" fillId="5" borderId="10" xfId="0" applyFill="1" applyBorder="1"/>
    <xf numFmtId="0" fontId="0" fillId="5" borderId="5" xfId="0" applyFill="1" applyBorder="1"/>
    <xf numFmtId="0" fontId="23" fillId="5" borderId="1" xfId="0" applyFont="1" applyFill="1" applyBorder="1" applyAlignment="1">
      <alignment horizontal="left" vertical="top" wrapText="1"/>
    </xf>
    <xf numFmtId="0" fontId="23" fillId="5" borderId="0" xfId="0" applyFont="1" applyFill="1" applyBorder="1" applyAlignment="1">
      <alignment horizontal="left" vertical="top" wrapText="1"/>
    </xf>
    <xf numFmtId="0" fontId="23" fillId="5" borderId="6" xfId="0" applyFont="1" applyFill="1" applyBorder="1" applyAlignment="1">
      <alignment horizontal="left" vertical="top" wrapText="1"/>
    </xf>
    <xf numFmtId="0" fontId="23" fillId="5" borderId="37" xfId="0" applyFont="1" applyFill="1" applyBorder="1"/>
    <xf numFmtId="0" fontId="23" fillId="5" borderId="0" xfId="0" applyFont="1" applyFill="1" applyBorder="1" applyAlignment="1">
      <alignment horizontal="left" vertical="top" wrapText="1"/>
    </xf>
    <xf numFmtId="0" fontId="23" fillId="5" borderId="35" xfId="0" applyFont="1" applyFill="1" applyBorder="1" applyAlignment="1">
      <alignment horizontal="left" vertical="top" wrapText="1"/>
    </xf>
    <xf numFmtId="0" fontId="23" fillId="5" borderId="36" xfId="0" applyFont="1" applyFill="1" applyBorder="1" applyAlignment="1">
      <alignment horizontal="left" vertical="top" wrapText="1"/>
    </xf>
    <xf numFmtId="17" fontId="0" fillId="4" borderId="0" xfId="0" applyNumberFormat="1" applyFill="1"/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19" fillId="4" borderId="0" xfId="0" applyFont="1" applyFill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left"/>
    </xf>
    <xf numFmtId="0" fontId="16" fillId="5" borderId="16" xfId="0" applyFont="1" applyFill="1" applyBorder="1" applyAlignment="1">
      <alignment horizontal="left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0" fillId="3" borderId="0" xfId="0" applyFont="1" applyFill="1" applyBorder="1" applyAlignment="1" applyProtection="1">
      <alignment horizontal="center"/>
    </xf>
    <xf numFmtId="0" fontId="21" fillId="3" borderId="0" xfId="0" applyFont="1" applyFill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6" xfId="0" applyFont="1" applyBorder="1" applyAlignment="1" applyProtection="1">
      <alignment horizontal="center"/>
    </xf>
    <xf numFmtId="0" fontId="21" fillId="3" borderId="0" xfId="0" applyNumberFormat="1" applyFont="1" applyFill="1" applyBorder="1" applyAlignment="1" applyProtection="1">
      <alignment vertical="justify" wrapText="1"/>
    </xf>
    <xf numFmtId="0" fontId="21" fillId="0" borderId="0" xfId="0" applyFont="1" applyAlignment="1">
      <alignment vertical="justify" wrapText="1"/>
    </xf>
    <xf numFmtId="0" fontId="2" fillId="3" borderId="30" xfId="0" applyFont="1" applyFill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21" fillId="3" borderId="1" xfId="0" applyNumberFormat="1" applyFont="1" applyFill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3" fillId="5" borderId="1" xfId="0" applyFont="1" applyFill="1" applyBorder="1" applyAlignment="1">
      <alignment horizontal="left" vertical="top" wrapText="1"/>
    </xf>
    <xf numFmtId="0" fontId="23" fillId="5" borderId="0" xfId="0" applyFont="1" applyFill="1" applyBorder="1" applyAlignment="1">
      <alignment horizontal="left" vertical="top" wrapText="1"/>
    </xf>
    <xf numFmtId="0" fontId="23" fillId="5" borderId="6" xfId="0" applyFont="1" applyFill="1" applyBorder="1" applyAlignment="1">
      <alignment horizontal="left" vertical="top" wrapText="1"/>
    </xf>
    <xf numFmtId="0" fontId="23" fillId="5" borderId="4" xfId="0" applyFont="1" applyFill="1" applyBorder="1" applyAlignment="1">
      <alignment horizontal="left" vertical="top" wrapText="1"/>
    </xf>
    <xf numFmtId="0" fontId="23" fillId="5" borderId="3" xfId="0" applyFont="1" applyFill="1" applyBorder="1" applyAlignment="1">
      <alignment horizontal="left" vertical="top" wrapText="1"/>
    </xf>
    <xf numFmtId="0" fontId="23" fillId="5" borderId="7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23" fillId="5" borderId="35" xfId="0" applyFont="1" applyFill="1" applyBorder="1" applyAlignment="1">
      <alignment horizontal="left" vertical="top" wrapText="1"/>
    </xf>
    <xf numFmtId="0" fontId="23" fillId="5" borderId="36" xfId="0" applyFont="1" applyFill="1" applyBorder="1" applyAlignment="1">
      <alignment horizontal="left" vertical="top" wrapText="1"/>
    </xf>
    <xf numFmtId="0" fontId="23" fillId="5" borderId="35" xfId="0" applyFont="1" applyFill="1" applyBorder="1" applyAlignment="1">
      <alignment horizontal="left"/>
    </xf>
    <xf numFmtId="0" fontId="23" fillId="5" borderId="0" xfId="0" applyFont="1" applyFill="1" applyBorder="1" applyAlignment="1">
      <alignment horizontal="left"/>
    </xf>
    <xf numFmtId="0" fontId="2" fillId="5" borderId="3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2" fillId="5" borderId="35" xfId="0" applyFont="1" applyFill="1" applyBorder="1" applyAlignment="1">
      <alignment horizontal="left"/>
    </xf>
  </cellXfs>
  <cellStyles count="2">
    <cellStyle name="Hyperkobling" xfId="1" builtinId="8"/>
    <cellStyle name="Normal" xfId="0" builtinId="0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ROM'!$B$10:$J$10</c:f>
              <c:numCache>
                <c:formatCode>0.00</c:formatCode>
                <c:ptCount val="9"/>
                <c:pt idx="0">
                  <c:v>605.53499999999997</c:v>
                </c:pt>
                <c:pt idx="1">
                  <c:v>545.41</c:v>
                </c:pt>
                <c:pt idx="2">
                  <c:v>590.34199999999998</c:v>
                </c:pt>
                <c:pt idx="3">
                  <c:v>605.66300000000001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4D-43C9-9945-2E01A02D5C4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ROM'!$B$11:$J$11</c:f>
              <c:numCache>
                <c:formatCode>0.00</c:formatCode>
                <c:ptCount val="9"/>
                <c:pt idx="0">
                  <c:v>938.36400000000003</c:v>
                </c:pt>
                <c:pt idx="1">
                  <c:v>964.66200000000003</c:v>
                </c:pt>
                <c:pt idx="2">
                  <c:v>1007.44</c:v>
                </c:pt>
                <c:pt idx="3">
                  <c:v>1019.83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4D-43C9-9945-2E01A02D5C40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ROM'!$B$12:$J$12</c:f>
              <c:numCache>
                <c:formatCode>0.00</c:formatCode>
                <c:ptCount val="9"/>
                <c:pt idx="0">
                  <c:v>34.820700000000002</c:v>
                </c:pt>
                <c:pt idx="1">
                  <c:v>31.7089</c:v>
                </c:pt>
                <c:pt idx="2">
                  <c:v>33.318399999999997</c:v>
                </c:pt>
                <c:pt idx="3">
                  <c:v>36.179000000000002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4D-43C9-9945-2E01A02D5C40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ROM'!$B$13:$J$13</c:f>
              <c:numCache>
                <c:formatCode>0.00</c:formatCode>
                <c:ptCount val="9"/>
                <c:pt idx="0">
                  <c:v>32.019500000000001</c:v>
                </c:pt>
                <c:pt idx="1">
                  <c:v>34.704500000000003</c:v>
                </c:pt>
                <c:pt idx="2">
                  <c:v>37.628300000000003</c:v>
                </c:pt>
                <c:pt idx="3">
                  <c:v>38.994999999999997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4D-43C9-9945-2E01A02D5C40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ROM'!$B$14:$J$14</c:f>
              <c:numCache>
                <c:formatCode>0.00</c:formatCode>
                <c:ptCount val="9"/>
                <c:pt idx="0">
                  <c:v>52.540999999999997</c:v>
                </c:pt>
                <c:pt idx="1">
                  <c:v>50.537999999999997</c:v>
                </c:pt>
                <c:pt idx="2">
                  <c:v>56.643999999999998</c:v>
                </c:pt>
                <c:pt idx="3">
                  <c:v>58.034999999999997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A4D-43C9-9945-2E01A02D5C40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ROM'!$B$15:$J$15</c:f>
              <c:numCache>
                <c:formatCode>0.00</c:formatCode>
                <c:ptCount val="9"/>
                <c:pt idx="0">
                  <c:v>42.231000000000002</c:v>
                </c:pt>
                <c:pt idx="1">
                  <c:v>40.182000000000002</c:v>
                </c:pt>
                <c:pt idx="2">
                  <c:v>44.134999999999998</c:v>
                </c:pt>
                <c:pt idx="3">
                  <c:v>43.289000000000001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A4D-43C9-9945-2E01A02D5C40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ROM'!$B$16:$J$16</c:f>
              <c:numCache>
                <c:formatCode>0.00</c:formatCode>
                <c:ptCount val="9"/>
                <c:pt idx="0">
                  <c:v>51.730000000000004</c:v>
                </c:pt>
                <c:pt idx="1">
                  <c:v>48.2</c:v>
                </c:pt>
                <c:pt idx="2">
                  <c:v>49.914000000000001</c:v>
                </c:pt>
                <c:pt idx="3">
                  <c:v>57.712000000000003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A4D-43C9-9945-2E01A02D5C40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ROM'!$B$17:$J$17</c:f>
              <c:numCache>
                <c:formatCode>0.00</c:formatCode>
                <c:ptCount val="9"/>
                <c:pt idx="0">
                  <c:v>573.07150000000001</c:v>
                </c:pt>
                <c:pt idx="1">
                  <c:v>545.04600000000005</c:v>
                </c:pt>
                <c:pt idx="2">
                  <c:v>499.45050000000003</c:v>
                </c:pt>
                <c:pt idx="3">
                  <c:v>580.64099999999996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A4D-43C9-9945-2E01A02D5C40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ROM'!$B$18:$J$18</c:f>
              <c:numCache>
                <c:formatCode>0.00</c:formatCode>
                <c:ptCount val="9"/>
                <c:pt idx="0">
                  <c:v>120.89449999999999</c:v>
                </c:pt>
                <c:pt idx="1">
                  <c:v>117.782</c:v>
                </c:pt>
                <c:pt idx="2">
                  <c:v>132.15800000000002</c:v>
                </c:pt>
                <c:pt idx="3">
                  <c:v>141.18200000000002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A4D-43C9-9945-2E01A02D5C40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ROM'!$B$19:$J$19</c:f>
              <c:numCache>
                <c:formatCode>0.00</c:formatCode>
                <c:ptCount val="9"/>
                <c:pt idx="0">
                  <c:v>777.42000000000007</c:v>
                </c:pt>
                <c:pt idx="1">
                  <c:v>704.21049999999991</c:v>
                </c:pt>
                <c:pt idx="2">
                  <c:v>776.41049999999996</c:v>
                </c:pt>
                <c:pt idx="3">
                  <c:v>780.85799999999995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A4D-43C9-9945-2E01A02D5C40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ROM'!$B$20:$J$20</c:f>
              <c:numCache>
                <c:formatCode>0.00</c:formatCode>
                <c:ptCount val="9"/>
                <c:pt idx="0">
                  <c:v>1043.71</c:v>
                </c:pt>
                <c:pt idx="1">
                  <c:v>1021.87</c:v>
                </c:pt>
                <c:pt idx="2">
                  <c:v>1030.5999999999999</c:v>
                </c:pt>
                <c:pt idx="3">
                  <c:v>1038.79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A4D-43C9-9945-2E01A02D5C40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ROM'!$B$21:$J$21</c:f>
              <c:numCache>
                <c:formatCode>0.00</c:formatCode>
                <c:ptCount val="9"/>
                <c:pt idx="0">
                  <c:v>0</c:v>
                </c:pt>
                <c:pt idx="1">
                  <c:v>3.7549999999999999</c:v>
                </c:pt>
                <c:pt idx="2">
                  <c:v>0</c:v>
                </c:pt>
                <c:pt idx="3">
                  <c:v>0.93400000000000005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A4D-43C9-9945-2E01A02D5C40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ROM'!$B$22:$J$22</c:f>
              <c:numCache>
                <c:formatCode>0.00</c:formatCode>
                <c:ptCount val="9"/>
                <c:pt idx="0">
                  <c:v>5.9889999999999999</c:v>
                </c:pt>
                <c:pt idx="1">
                  <c:v>5.3164999999999996</c:v>
                </c:pt>
                <c:pt idx="2">
                  <c:v>5.2534999999999998</c:v>
                </c:pt>
                <c:pt idx="3">
                  <c:v>7.2829999999999995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A4D-43C9-9945-2E01A02D5C40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ROM'!$B$23:$J$23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A4D-43C9-9945-2E01A02D5C40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ROM'!$B$24:$J$24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A4D-43C9-9945-2E01A02D5C40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ROM'!$B$25:$J$25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A4D-43C9-9945-2E01A02D5C40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ROM'!$B$26:$J$26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A4D-43C9-9945-2E01A02D5C40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A4D-43C9-9945-2E01A02D5C40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A4D-43C9-9945-2E01A02D5C40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A4D-43C9-9945-2E01A02D5C40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A4D-43C9-9945-2E01A02D5C40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A4D-43C9-9945-2E01A02D5C40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A4D-43C9-9945-2E01A02D5C40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A4D-43C9-9945-2E01A02D5C40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A4D-43C9-9945-2E01A02D5C40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A4D-43C9-9945-2E01A02D5C40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A4D-43C9-9945-2E01A02D5C40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A4D-43C9-9945-2E01A02D5C40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A4D-43C9-9945-2E01A02D5C40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A4D-43C9-9945-2E01A02D5C40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A4D-43C9-9945-2E01A02D5C40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A4D-43C9-9945-2E01A02D5C40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0A4D-43C9-9945-2E01A02D5C40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0A4D-43C9-9945-2E01A02D5C40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ROM'!$B$44:$J$44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A4D-43C9-9945-2E01A02D5C40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ROM'!$B$45:$J$45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0A4D-43C9-9945-2E01A02D5C40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0A4D-43C9-9945-2E01A02D5C40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0A4D-43C9-9945-2E01A02D5C40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0A4D-43C9-9945-2E01A02D5C40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0A4D-43C9-9945-2E01A02D5C40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0A4D-43C9-9945-2E01A02D5C40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0A4D-43C9-9945-2E01A02D5C40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0A4D-43C9-9945-2E01A02D5C40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0A4D-43C9-9945-2E01A02D5C40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0A4D-43C9-9945-2E01A02D5C40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0A4D-43C9-9945-2E01A02D5C40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0A4D-43C9-9945-2E01A02D5C40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0A4D-43C9-9945-2E01A02D5C40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ROM'!$B$58:$J$58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0A4D-43C9-9945-2E01A02D5C40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ROM'!$B$59:$J$59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0A4D-43C9-9945-2E01A02D5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52672"/>
        <c:axId val="165854592"/>
      </c:scatterChart>
      <c:valAx>
        <c:axId val="16585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65854592"/>
        <c:crosses val="autoZero"/>
        <c:crossBetween val="midCat"/>
      </c:valAx>
      <c:valAx>
        <c:axId val="165854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65852672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ROM'!$B$66:$J$66</c:f>
              <c:numCache>
                <c:formatCode>0.00</c:formatCode>
                <c:ptCount val="9"/>
                <c:pt idx="0">
                  <c:v>100</c:v>
                </c:pt>
                <c:pt idx="1">
                  <c:v>90.070763869966228</c:v>
                </c:pt>
                <c:pt idx="2">
                  <c:v>97.490979051582485</c:v>
                </c:pt>
                <c:pt idx="3">
                  <c:v>100.02113833221861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DF-4676-92A3-719BF9200765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ROM'!$B$67:$J$67</c:f>
              <c:numCache>
                <c:formatCode>0.00</c:formatCode>
                <c:ptCount val="9"/>
                <c:pt idx="0">
                  <c:v>100</c:v>
                </c:pt>
                <c:pt idx="1">
                  <c:v>102.80253718173331</c:v>
                </c:pt>
                <c:pt idx="2">
                  <c:v>107.36132247187659</c:v>
                </c:pt>
                <c:pt idx="3">
                  <c:v>108.68170560677946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DF-4676-92A3-719BF9200765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ROM'!$B$68:$J$68</c:f>
              <c:numCache>
                <c:formatCode>0.00</c:formatCode>
                <c:ptCount val="9"/>
                <c:pt idx="0">
                  <c:v>100</c:v>
                </c:pt>
                <c:pt idx="1">
                  <c:v>91.063361735978873</c:v>
                </c:pt>
                <c:pt idx="2">
                  <c:v>95.685612293836698</c:v>
                </c:pt>
                <c:pt idx="3">
                  <c:v>103.90084059194675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DF-4676-92A3-719BF9200765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ROM'!$B$69:$J$69</c:f>
              <c:numCache>
                <c:formatCode>0.00</c:formatCode>
                <c:ptCount val="9"/>
                <c:pt idx="0">
                  <c:v>100</c:v>
                </c:pt>
                <c:pt idx="1">
                  <c:v>108.38551507675011</c:v>
                </c:pt>
                <c:pt idx="2">
                  <c:v>117.5168256843486</c:v>
                </c:pt>
                <c:pt idx="3">
                  <c:v>121.7851621668046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DF-4676-92A3-719BF9200765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ROM'!$B$70:$J$70</c:f>
              <c:numCache>
                <c:formatCode>0.00</c:formatCode>
                <c:ptCount val="9"/>
                <c:pt idx="0">
                  <c:v>100</c:v>
                </c:pt>
                <c:pt idx="1">
                  <c:v>96.187739098989354</c:v>
                </c:pt>
                <c:pt idx="2">
                  <c:v>107.80913952912962</c:v>
                </c:pt>
                <c:pt idx="3">
                  <c:v>110.45659580137416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8DF-4676-92A3-719BF9200765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ROM'!$B$71:$J$71</c:f>
              <c:numCache>
                <c:formatCode>0.00</c:formatCode>
                <c:ptCount val="9"/>
                <c:pt idx="0">
                  <c:v>100</c:v>
                </c:pt>
                <c:pt idx="1">
                  <c:v>95.148113944732543</c:v>
                </c:pt>
                <c:pt idx="2">
                  <c:v>104.50853638322559</c:v>
                </c:pt>
                <c:pt idx="3">
                  <c:v>102.50526864151925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DF-4676-92A3-719BF9200765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ROM'!$B$72:$J$72</c:f>
              <c:numCache>
                <c:formatCode>0.00</c:formatCode>
                <c:ptCount val="9"/>
                <c:pt idx="0">
                  <c:v>100</c:v>
                </c:pt>
                <c:pt idx="1">
                  <c:v>93.176106707906442</c:v>
                </c:pt>
                <c:pt idx="2">
                  <c:v>96.489464527353562</c:v>
                </c:pt>
                <c:pt idx="3">
                  <c:v>111.56388942586506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DF-4676-92A3-719BF9200765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ROM'!$B$73:$J$73</c:f>
              <c:numCache>
                <c:formatCode>0.00</c:formatCode>
                <c:ptCount val="9"/>
                <c:pt idx="0">
                  <c:v>100</c:v>
                </c:pt>
                <c:pt idx="1">
                  <c:v>95.109598017001375</c:v>
                </c:pt>
                <c:pt idx="2">
                  <c:v>87.15326098052337</c:v>
                </c:pt>
                <c:pt idx="3">
                  <c:v>101.32086484845257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DF-4676-92A3-719BF9200765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ROM'!$B$74:$J$74</c:f>
              <c:numCache>
                <c:formatCode>0.00</c:formatCode>
                <c:ptCount val="9"/>
                <c:pt idx="0">
                  <c:v>100</c:v>
                </c:pt>
                <c:pt idx="1">
                  <c:v>97.425441190459452</c:v>
                </c:pt>
                <c:pt idx="2">
                  <c:v>109.31680101245303</c:v>
                </c:pt>
                <c:pt idx="3">
                  <c:v>116.78116043327036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8DF-4676-92A3-719BF9200765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ROM'!$B$75:$J$75</c:f>
              <c:numCache>
                <c:formatCode>0.00</c:formatCode>
                <c:ptCount val="9"/>
                <c:pt idx="0">
                  <c:v>100</c:v>
                </c:pt>
                <c:pt idx="1">
                  <c:v>90.583018188366623</c:v>
                </c:pt>
                <c:pt idx="2">
                  <c:v>99.870147410666036</c:v>
                </c:pt>
                <c:pt idx="3">
                  <c:v>100.4422319981477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8DF-4676-92A3-719BF9200765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ROM'!$B$76:$J$76</c:f>
              <c:numCache>
                <c:formatCode>0.00</c:formatCode>
                <c:ptCount val="9"/>
                <c:pt idx="0">
                  <c:v>100</c:v>
                </c:pt>
                <c:pt idx="1">
                  <c:v>97.907464717210715</c:v>
                </c:pt>
                <c:pt idx="2">
                  <c:v>98.743903957995983</c:v>
                </c:pt>
                <c:pt idx="3">
                  <c:v>99.52860468904197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8DF-4676-92A3-719BF9200765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8DF-4676-92A3-719BF9200765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ROM'!$B$78:$J$78</c:f>
              <c:numCache>
                <c:formatCode>0.00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8DF-4676-92A3-719BF9200765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ROM'!$B$79:$J$79</c:f>
              <c:numCache>
                <c:formatCode>0.00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8DF-4676-92A3-719BF9200765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8DF-4676-92A3-719BF9200765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8DF-4676-92A3-719BF9200765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8DF-4676-92A3-719BF9200765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8DF-4676-92A3-719BF9200765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8DF-4676-92A3-719BF9200765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8DF-4676-92A3-719BF9200765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8DF-4676-92A3-719BF9200765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8DF-4676-92A3-719BF9200765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8DF-4676-92A3-719BF9200765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8DF-4676-92A3-719BF9200765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8DF-4676-92A3-719BF9200765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8DF-4676-92A3-719BF9200765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8DF-4676-92A3-719BF9200765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8DF-4676-92A3-719BF9200765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8DF-4676-92A3-719BF9200765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8DF-4676-92A3-719BF9200765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8DF-4676-92A3-719BF9200765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8DF-4676-92A3-719BF9200765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8DF-4676-92A3-719BF9200765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8DF-4676-92A3-719BF9200765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8DF-4676-92A3-719BF9200765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8DF-4676-92A3-719BF9200765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8DF-4676-92A3-719BF9200765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8DF-4676-92A3-719BF9200765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8DF-4676-92A3-719BF9200765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8DF-4676-92A3-719BF9200765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8DF-4676-92A3-719BF9200765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8DF-4676-92A3-719BF9200765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8DF-4676-92A3-719BF9200765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8DF-4676-92A3-719BF9200765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8DF-4676-92A3-719BF9200765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8DF-4676-92A3-719BF9200765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8DF-4676-92A3-719BF9200765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8DF-4676-92A3-719BF9200765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ROM'!$B$114:$J$114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8DF-4676-92A3-719BF9200765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ROM'!$B$115:$J$115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8DF-4676-92A3-719BF9200765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'Gel ROM'!$B$121:$J$121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3.0102408465554085</c:v>
                  </c:pt>
                  <c:pt idx="2">
                    <c:v>4.5368261568238921</c:v>
                  </c:pt>
                  <c:pt idx="3">
                    <c:v>4.0875206283547607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'Gel ROM'!$B$121:$J$121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3.0102408465554085</c:v>
                  </c:pt>
                  <c:pt idx="2">
                    <c:v>4.5368261568238921</c:v>
                  </c:pt>
                  <c:pt idx="3">
                    <c:v>4.0875206283547607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ROM'!$B$116:$J$116</c:f>
              <c:numCache>
                <c:formatCode>0.00</c:formatCode>
                <c:ptCount val="9"/>
                <c:pt idx="0">
                  <c:v>100</c:v>
                </c:pt>
                <c:pt idx="1">
                  <c:v>96.169059975372278</c:v>
                </c:pt>
                <c:pt idx="2">
                  <c:v>101.99509030027197</c:v>
                </c:pt>
                <c:pt idx="3">
                  <c:v>106.99886023049277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8DF-4676-92A3-719BF9200765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ROM'!$B$124:$J$124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8DF-4676-92A3-719BF9200765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ROM'!$B$125:$J$125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8DF-4676-92A3-719BF9200765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ROM'!$B$126:$J$126</c:f>
              <c:numCache>
                <c:formatCode>0.00</c:formatCode>
                <c:ptCount val="9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8DF-4676-92A3-719BF9200765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ROM'!$B$127:$J$127</c:f>
              <c:numCache>
                <c:formatCode>0.00</c:formatCode>
                <c:ptCount val="9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8DF-4676-92A3-719BF9200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261504"/>
        <c:axId val="166263424"/>
      </c:scatterChart>
      <c:valAx>
        <c:axId val="16626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66263424"/>
        <c:crosses val="autoZero"/>
        <c:crossBetween val="midCat"/>
      </c:valAx>
      <c:valAx>
        <c:axId val="166263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6626150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ROM'!$B$10:$J$10</c:f>
              <c:numCache>
                <c:formatCode>0.00</c:formatCode>
                <c:ptCount val="9"/>
                <c:pt idx="0">
                  <c:v>605.53499999999997</c:v>
                </c:pt>
                <c:pt idx="1">
                  <c:v>528.84199999999998</c:v>
                </c:pt>
                <c:pt idx="2">
                  <c:v>576.49199999999996</c:v>
                </c:pt>
                <c:pt idx="3">
                  <c:v>561.923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F8-4A02-ACF1-FDDCA1A8C8E5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ROM'!$B$11:$J$11</c:f>
              <c:numCache>
                <c:formatCode>0.00</c:formatCode>
                <c:ptCount val="9"/>
                <c:pt idx="0">
                  <c:v>938.36400000000003</c:v>
                </c:pt>
                <c:pt idx="1">
                  <c:v>925.67899999999997</c:v>
                </c:pt>
                <c:pt idx="2">
                  <c:v>1008.42</c:v>
                </c:pt>
                <c:pt idx="3">
                  <c:v>1094.02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F8-4A02-ACF1-FDDCA1A8C8E5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ROM'!$B$12:$J$12</c:f>
              <c:numCache>
                <c:formatCode>0.00</c:formatCode>
                <c:ptCount val="9"/>
                <c:pt idx="0">
                  <c:v>34.820700000000002</c:v>
                </c:pt>
                <c:pt idx="1">
                  <c:v>33.609499999999997</c:v>
                </c:pt>
                <c:pt idx="2">
                  <c:v>30.145900000000001</c:v>
                </c:pt>
                <c:pt idx="3">
                  <c:v>32.927700000000002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0F8-4A02-ACF1-FDDCA1A8C8E5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ROM'!$B$13:$J$13</c:f>
              <c:numCache>
                <c:formatCode>0.00</c:formatCode>
                <c:ptCount val="9"/>
                <c:pt idx="0">
                  <c:v>32.019500000000001</c:v>
                </c:pt>
                <c:pt idx="1">
                  <c:v>32.244300000000003</c:v>
                </c:pt>
                <c:pt idx="2">
                  <c:v>36.851999999999997</c:v>
                </c:pt>
                <c:pt idx="3">
                  <c:v>36.962299999999999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0F8-4A02-ACF1-FDDCA1A8C8E5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ROM'!$B$14:$J$14</c:f>
              <c:numCache>
                <c:formatCode>0.00</c:formatCode>
                <c:ptCount val="9"/>
                <c:pt idx="0">
                  <c:v>52.540999999999997</c:v>
                </c:pt>
                <c:pt idx="1">
                  <c:v>50.999000000000002</c:v>
                </c:pt>
                <c:pt idx="2">
                  <c:v>51.097000000000001</c:v>
                </c:pt>
                <c:pt idx="3">
                  <c:v>56.233499999999999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0F8-4A02-ACF1-FDDCA1A8C8E5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ROM'!$B$15:$J$15</c:f>
              <c:numCache>
                <c:formatCode>0.00</c:formatCode>
                <c:ptCount val="9"/>
                <c:pt idx="0">
                  <c:v>42.231000000000002</c:v>
                </c:pt>
                <c:pt idx="1">
                  <c:v>44.905999999999999</c:v>
                </c:pt>
                <c:pt idx="2">
                  <c:v>44.886000000000003</c:v>
                </c:pt>
                <c:pt idx="3">
                  <c:v>46.478000000000002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0F8-4A02-ACF1-FDDCA1A8C8E5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ROM'!$B$16:$J$16</c:f>
              <c:numCache>
                <c:formatCode>0.00</c:formatCode>
                <c:ptCount val="9"/>
                <c:pt idx="0">
                  <c:v>51.730000000000004</c:v>
                </c:pt>
                <c:pt idx="1">
                  <c:v>54.888000000000005</c:v>
                </c:pt>
                <c:pt idx="2">
                  <c:v>45.156999999999996</c:v>
                </c:pt>
                <c:pt idx="3">
                  <c:v>55.408500000000004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0F8-4A02-ACF1-FDDCA1A8C8E5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ROM'!$B$17:$J$17</c:f>
              <c:numCache>
                <c:formatCode>0.00</c:formatCode>
                <c:ptCount val="9"/>
                <c:pt idx="0">
                  <c:v>573.07150000000001</c:v>
                </c:pt>
                <c:pt idx="1">
                  <c:v>534.85200000000009</c:v>
                </c:pt>
                <c:pt idx="2">
                  <c:v>518.06500000000005</c:v>
                </c:pt>
                <c:pt idx="3">
                  <c:v>535.07650000000001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0F8-4A02-ACF1-FDDCA1A8C8E5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ROM'!$B$18:$J$18</c:f>
              <c:numCache>
                <c:formatCode>0.00</c:formatCode>
                <c:ptCount val="9"/>
                <c:pt idx="0">
                  <c:v>120.89449999999999</c:v>
                </c:pt>
                <c:pt idx="1">
                  <c:v>130.429</c:v>
                </c:pt>
                <c:pt idx="2">
                  <c:v>133.59649999999999</c:v>
                </c:pt>
                <c:pt idx="3">
                  <c:v>156.99299999999999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0F8-4A02-ACF1-FDDCA1A8C8E5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ROM'!$B$19:$J$19</c:f>
              <c:numCache>
                <c:formatCode>0.00</c:formatCode>
                <c:ptCount val="9"/>
                <c:pt idx="0">
                  <c:v>777.42000000000007</c:v>
                </c:pt>
                <c:pt idx="1">
                  <c:v>790.17349999999999</c:v>
                </c:pt>
                <c:pt idx="2">
                  <c:v>773.005</c:v>
                </c:pt>
                <c:pt idx="3">
                  <c:v>818.87350000000004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0F8-4A02-ACF1-FDDCA1A8C8E5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ROM'!$B$20:$J$20</c:f>
              <c:numCache>
                <c:formatCode>0.00</c:formatCode>
                <c:ptCount val="9"/>
                <c:pt idx="0">
                  <c:v>1043.71</c:v>
                </c:pt>
                <c:pt idx="1">
                  <c:v>1003.19</c:v>
                </c:pt>
                <c:pt idx="2">
                  <c:v>1008.07</c:v>
                </c:pt>
                <c:pt idx="3">
                  <c:v>1115.68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0F8-4A02-ACF1-FDDCA1A8C8E5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ROM'!$B$21:$J$21</c:f>
              <c:numCache>
                <c:formatCode>0.00</c:formatCode>
                <c:ptCount val="9"/>
                <c:pt idx="0">
                  <c:v>0</c:v>
                </c:pt>
                <c:pt idx="1">
                  <c:v>3.33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0F8-4A02-ACF1-FDDCA1A8C8E5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ROM'!$B$22:$J$22</c:f>
              <c:numCache>
                <c:formatCode>0.00</c:formatCode>
                <c:ptCount val="9"/>
                <c:pt idx="0">
                  <c:v>5.9889999999999999</c:v>
                </c:pt>
                <c:pt idx="1">
                  <c:v>6.2255000000000003</c:v>
                </c:pt>
                <c:pt idx="2">
                  <c:v>6.1519999999999992</c:v>
                </c:pt>
                <c:pt idx="3">
                  <c:v>6.4379999999999997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0F8-4A02-ACF1-FDDCA1A8C8E5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ROM'!$B$23:$J$23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0F8-4A02-ACF1-FDDCA1A8C8E5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ROM'!$B$24:$J$24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0F8-4A02-ACF1-FDDCA1A8C8E5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ROM'!$B$25:$J$25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0F8-4A02-ACF1-FDDCA1A8C8E5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0F8-4A02-ACF1-FDDCA1A8C8E5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0F8-4A02-ACF1-FDDCA1A8C8E5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0F8-4A02-ACF1-FDDCA1A8C8E5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0F8-4A02-ACF1-FDDCA1A8C8E5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0F8-4A02-ACF1-FDDCA1A8C8E5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0F8-4A02-ACF1-FDDCA1A8C8E5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0F8-4A02-ACF1-FDDCA1A8C8E5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0F8-4A02-ACF1-FDDCA1A8C8E5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0F8-4A02-ACF1-FDDCA1A8C8E5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0F8-4A02-ACF1-FDDCA1A8C8E5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0F8-4A02-ACF1-FDDCA1A8C8E5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0F8-4A02-ACF1-FDDCA1A8C8E5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0F8-4A02-ACF1-FDDCA1A8C8E5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0F8-4A02-ACF1-FDDCA1A8C8E5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0F8-4A02-ACF1-FDDCA1A8C8E5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0F8-4A02-ACF1-FDDCA1A8C8E5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00F8-4A02-ACF1-FDDCA1A8C8E5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00F8-4A02-ACF1-FDDCA1A8C8E5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ROM'!$B$44:$J$44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0F8-4A02-ACF1-FDDCA1A8C8E5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ROM'!$B$45:$J$45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00F8-4A02-ACF1-FDDCA1A8C8E5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00F8-4A02-ACF1-FDDCA1A8C8E5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00F8-4A02-ACF1-FDDCA1A8C8E5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00F8-4A02-ACF1-FDDCA1A8C8E5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00F8-4A02-ACF1-FDDCA1A8C8E5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00F8-4A02-ACF1-FDDCA1A8C8E5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00F8-4A02-ACF1-FDDCA1A8C8E5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00F8-4A02-ACF1-FDDCA1A8C8E5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00F8-4A02-ACF1-FDDCA1A8C8E5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00F8-4A02-ACF1-FDDCA1A8C8E5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00F8-4A02-ACF1-FDDCA1A8C8E5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00F8-4A02-ACF1-FDDCA1A8C8E5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00F8-4A02-ACF1-FDDCA1A8C8E5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ROM'!$B$58:$J$58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00F8-4A02-ACF1-FDDCA1A8C8E5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ROM'!$B$59:$J$59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00F8-4A02-ACF1-FDDCA1A8C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655872"/>
        <c:axId val="166727680"/>
      </c:scatterChart>
      <c:valAx>
        <c:axId val="16665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66727680"/>
        <c:crosses val="autoZero"/>
        <c:crossBetween val="midCat"/>
      </c:valAx>
      <c:valAx>
        <c:axId val="166727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66655872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ROM'!$B$66:$J$66</c:f>
              <c:numCache>
                <c:formatCode>0.00</c:formatCode>
                <c:ptCount val="9"/>
                <c:pt idx="0">
                  <c:v>100</c:v>
                </c:pt>
                <c:pt idx="1">
                  <c:v>87.334670993419053</c:v>
                </c:pt>
                <c:pt idx="2">
                  <c:v>95.203745448239985</c:v>
                </c:pt>
                <c:pt idx="3">
                  <c:v>92.797773869388237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AA-4514-BDCF-C1088F0D8F35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ROM'!$B$67:$J$67</c:f>
              <c:numCache>
                <c:formatCode>0.00</c:formatCode>
                <c:ptCount val="9"/>
                <c:pt idx="0">
                  <c:v>100</c:v>
                </c:pt>
                <c:pt idx="1">
                  <c:v>98.648179171408955</c:v>
                </c:pt>
                <c:pt idx="2">
                  <c:v>107.46575955599317</c:v>
                </c:pt>
                <c:pt idx="3">
                  <c:v>116.58801914821966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AA-4514-BDCF-C1088F0D8F35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ROM'!$B$68:$J$68</c:f>
              <c:numCache>
                <c:formatCode>0.00</c:formatCode>
                <c:ptCount val="9"/>
                <c:pt idx="0">
                  <c:v>100</c:v>
                </c:pt>
                <c:pt idx="1">
                  <c:v>96.521609272645279</c:v>
                </c:pt>
                <c:pt idx="2">
                  <c:v>86.574652433753485</c:v>
                </c:pt>
                <c:pt idx="3">
                  <c:v>94.563578561028351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AA-4514-BDCF-C1088F0D8F35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ROM'!$B$69:$J$69</c:f>
              <c:numCache>
                <c:formatCode>0.00</c:formatCode>
                <c:ptCount val="9"/>
                <c:pt idx="0">
                  <c:v>100</c:v>
                </c:pt>
                <c:pt idx="1">
                  <c:v>100.7020721747685</c:v>
                </c:pt>
                <c:pt idx="2">
                  <c:v>115.09236558971875</c:v>
                </c:pt>
                <c:pt idx="3">
                  <c:v>115.43684317369103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0AA-4514-BDCF-C1088F0D8F35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ROM'!$B$70:$J$70</c:f>
              <c:numCache>
                <c:formatCode>0.00</c:formatCode>
                <c:ptCount val="9"/>
                <c:pt idx="0">
                  <c:v>100</c:v>
                </c:pt>
                <c:pt idx="1">
                  <c:v>97.065149121638356</c:v>
                </c:pt>
                <c:pt idx="2">
                  <c:v>97.251670124283891</c:v>
                </c:pt>
                <c:pt idx="3">
                  <c:v>107.02784492110924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0AA-4514-BDCF-C1088F0D8F35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ROM'!$B$71:$J$71</c:f>
              <c:numCache>
                <c:formatCode>0.00</c:formatCode>
                <c:ptCount val="9"/>
                <c:pt idx="0">
                  <c:v>100</c:v>
                </c:pt>
                <c:pt idx="1">
                  <c:v>106.33420946697922</c:v>
                </c:pt>
                <c:pt idx="2">
                  <c:v>106.28685089152519</c:v>
                </c:pt>
                <c:pt idx="3">
                  <c:v>110.05659349766759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0AA-4514-BDCF-C1088F0D8F35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ROM'!$B$72:$J$72</c:f>
              <c:numCache>
                <c:formatCode>0.00</c:formatCode>
                <c:ptCount val="9"/>
                <c:pt idx="0">
                  <c:v>100</c:v>
                </c:pt>
                <c:pt idx="1">
                  <c:v>106.10477479219023</c:v>
                </c:pt>
                <c:pt idx="2">
                  <c:v>87.293640054127181</c:v>
                </c:pt>
                <c:pt idx="3">
                  <c:v>107.11096075778079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0AA-4514-BDCF-C1088F0D8F35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ROM'!$B$73:$J$73</c:f>
              <c:numCache>
                <c:formatCode>0.00</c:formatCode>
                <c:ptCount val="9"/>
                <c:pt idx="0">
                  <c:v>100</c:v>
                </c:pt>
                <c:pt idx="1">
                  <c:v>93.33076239177835</c:v>
                </c:pt>
                <c:pt idx="2">
                  <c:v>90.401459503744306</c:v>
                </c:pt>
                <c:pt idx="3">
                  <c:v>93.369937259137828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0AA-4514-BDCF-C1088F0D8F35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ROM'!$B$74:$J$74</c:f>
              <c:numCache>
                <c:formatCode>0.00</c:formatCode>
                <c:ptCount val="9"/>
                <c:pt idx="0">
                  <c:v>100</c:v>
                </c:pt>
                <c:pt idx="1">
                  <c:v>107.88662842395644</c:v>
                </c:pt>
                <c:pt idx="2">
                  <c:v>110.50668144539246</c:v>
                </c:pt>
                <c:pt idx="3">
                  <c:v>129.85950560199183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0AA-4514-BDCF-C1088F0D8F35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ROM'!$B$75:$J$75</c:f>
              <c:numCache>
                <c:formatCode>0.00</c:formatCode>
                <c:ptCount val="9"/>
                <c:pt idx="0">
                  <c:v>100</c:v>
                </c:pt>
                <c:pt idx="1">
                  <c:v>101.64049033984203</c:v>
                </c:pt>
                <c:pt idx="2">
                  <c:v>99.43209590697434</c:v>
                </c:pt>
                <c:pt idx="3">
                  <c:v>105.33218852100536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0AA-4514-BDCF-C1088F0D8F35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ROM'!$B$76:$J$76</c:f>
              <c:numCache>
                <c:formatCode>0.00</c:formatCode>
                <c:ptCount val="9"/>
                <c:pt idx="0">
                  <c:v>100</c:v>
                </c:pt>
                <c:pt idx="1">
                  <c:v>96.117695528451392</c:v>
                </c:pt>
                <c:pt idx="2">
                  <c:v>96.585258357206499</c:v>
                </c:pt>
                <c:pt idx="3">
                  <c:v>106.8955936035872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0AA-4514-BDCF-C1088F0D8F35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0AA-4514-BDCF-C1088F0D8F35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ROM'!$B$78:$J$78</c:f>
              <c:numCache>
                <c:formatCode>0.00</c:formatCode>
                <c:ptCount val="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0AA-4514-BDCF-C1088F0D8F35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ROM'!$B$79:$J$79</c:f>
              <c:numCache>
                <c:formatCode>0.00</c:formatCode>
                <c:ptCount val="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0AA-4514-BDCF-C1088F0D8F35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0AA-4514-BDCF-C1088F0D8F35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0AA-4514-BDCF-C1088F0D8F35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0AA-4514-BDCF-C1088F0D8F35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0AA-4514-BDCF-C1088F0D8F35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0AA-4514-BDCF-C1088F0D8F35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0AA-4514-BDCF-C1088F0D8F35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0AA-4514-BDCF-C1088F0D8F35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0AA-4514-BDCF-C1088F0D8F35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0AA-4514-BDCF-C1088F0D8F35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0AA-4514-BDCF-C1088F0D8F35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0AA-4514-BDCF-C1088F0D8F35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40AA-4514-BDCF-C1088F0D8F35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0AA-4514-BDCF-C1088F0D8F35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0AA-4514-BDCF-C1088F0D8F35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40AA-4514-BDCF-C1088F0D8F35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40AA-4514-BDCF-C1088F0D8F35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40AA-4514-BDCF-C1088F0D8F35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40AA-4514-BDCF-C1088F0D8F35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40AA-4514-BDCF-C1088F0D8F35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40AA-4514-BDCF-C1088F0D8F35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40AA-4514-BDCF-C1088F0D8F35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40AA-4514-BDCF-C1088F0D8F35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40AA-4514-BDCF-C1088F0D8F35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40AA-4514-BDCF-C1088F0D8F35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40AA-4514-BDCF-C1088F0D8F35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40AA-4514-BDCF-C1088F0D8F35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40AA-4514-BDCF-C1088F0D8F35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40AA-4514-BDCF-C1088F0D8F35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40AA-4514-BDCF-C1088F0D8F35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40AA-4514-BDCF-C1088F0D8F35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40AA-4514-BDCF-C1088F0D8F35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40AA-4514-BDCF-C1088F0D8F35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40AA-4514-BDCF-C1088F0D8F35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40AA-4514-BDCF-C1088F0D8F35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ROM'!$B$114:$J$114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40AA-4514-BDCF-C1088F0D8F35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ROM'!$B$115:$J$115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40AA-4514-BDCF-C1088F0D8F35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'Fraskilt ROM'!$B$121:$J$121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3.3642411571337898</c:v>
                  </c:pt>
                  <c:pt idx="2">
                    <c:v>5.1961765960725259</c:v>
                  </c:pt>
                  <c:pt idx="3">
                    <c:v>6.0842967818443503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'Fraskilt ROM'!$B$121:$J$121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3.3642411571337898</c:v>
                  </c:pt>
                  <c:pt idx="2">
                    <c:v>5.1961765960725259</c:v>
                  </c:pt>
                  <c:pt idx="3">
                    <c:v>6.0842967818443503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ROM'!$B$116:$J$116</c:f>
              <c:numCache>
                <c:formatCode>0.00</c:formatCode>
                <c:ptCount val="9"/>
                <c:pt idx="0">
                  <c:v>100</c:v>
                </c:pt>
                <c:pt idx="1">
                  <c:v>99.244203788825246</c:v>
                </c:pt>
                <c:pt idx="2">
                  <c:v>99.281289028269029</c:v>
                </c:pt>
                <c:pt idx="3">
                  <c:v>107.18534899223701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40AA-4514-BDCF-C1088F0D8F35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ROM'!$B$124:$J$124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40AA-4514-BDCF-C1088F0D8F35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ROM'!$B$125:$J$125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40AA-4514-BDCF-C1088F0D8F35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ROM'!$B$126:$J$126</c:f>
              <c:numCache>
                <c:formatCode>0.00</c:formatCode>
                <c:ptCount val="9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40AA-4514-BDCF-C1088F0D8F35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ROM'!$B$127:$J$127</c:f>
              <c:numCache>
                <c:formatCode>0.00</c:formatCode>
                <c:ptCount val="9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40AA-4514-BDCF-C1088F0D8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220736"/>
        <c:axId val="169247488"/>
      </c:scatterChart>
      <c:valAx>
        <c:axId val="16922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69247488"/>
        <c:crosses val="autoZero"/>
        <c:crossBetween val="midCat"/>
      </c:valAx>
      <c:valAx>
        <c:axId val="169247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6922073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KJØL'!$B$10:$J$10</c:f>
              <c:numCache>
                <c:formatCode>0.00</c:formatCode>
                <c:ptCount val="9"/>
                <c:pt idx="0">
                  <c:v>605.53499999999997</c:v>
                </c:pt>
                <c:pt idx="1">
                  <c:v>551.89499999999998</c:v>
                </c:pt>
                <c:pt idx="2">
                  <c:v>563.42600000000004</c:v>
                </c:pt>
                <c:pt idx="3">
                  <c:v>547.79499999999996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AF-4C5D-BB26-B37900F23AA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KJØL'!$B$11:$J$11</c:f>
              <c:numCache>
                <c:formatCode>0.00</c:formatCode>
                <c:ptCount val="9"/>
                <c:pt idx="0">
                  <c:v>938.36500000000001</c:v>
                </c:pt>
                <c:pt idx="1">
                  <c:v>1066.57</c:v>
                </c:pt>
                <c:pt idx="2">
                  <c:v>1019.81</c:v>
                </c:pt>
                <c:pt idx="3">
                  <c:v>997.08299999999997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AF-4C5D-BB26-B37900F23AA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KJØL'!$B$12:$J$12</c:f>
              <c:numCache>
                <c:formatCode>0.00</c:formatCode>
                <c:ptCount val="9"/>
                <c:pt idx="0">
                  <c:v>34.820700000000002</c:v>
                </c:pt>
                <c:pt idx="1">
                  <c:v>34.792200000000001</c:v>
                </c:pt>
                <c:pt idx="2">
                  <c:v>33.822899999999997</c:v>
                </c:pt>
                <c:pt idx="3">
                  <c:v>33.147199999999998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1AF-4C5D-BB26-B37900F23AAD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KJØL'!$B$13:$J$13</c:f>
              <c:numCache>
                <c:formatCode>0.00</c:formatCode>
                <c:ptCount val="9"/>
                <c:pt idx="0">
                  <c:v>32.019500000000001</c:v>
                </c:pt>
                <c:pt idx="1">
                  <c:v>37.700000000000003</c:v>
                </c:pt>
                <c:pt idx="2">
                  <c:v>35.874699999999997</c:v>
                </c:pt>
                <c:pt idx="3">
                  <c:v>34.762700000000002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1AF-4C5D-BB26-B37900F23AAD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KJØL'!$B$14:$J$14</c:f>
              <c:numCache>
                <c:formatCode>0.00</c:formatCode>
                <c:ptCount val="9"/>
                <c:pt idx="0">
                  <c:v>52.540999999999997</c:v>
                </c:pt>
                <c:pt idx="1">
                  <c:v>52.517000000000003</c:v>
                </c:pt>
                <c:pt idx="2">
                  <c:v>56.194000000000003</c:v>
                </c:pt>
                <c:pt idx="3">
                  <c:v>54.878999999999998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1AF-4C5D-BB26-B37900F23AAD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KJØL'!$B$15:$J$15</c:f>
              <c:numCache>
                <c:formatCode>0.00</c:formatCode>
                <c:ptCount val="9"/>
                <c:pt idx="0">
                  <c:v>42.231000000000002</c:v>
                </c:pt>
                <c:pt idx="1">
                  <c:v>48.112000000000002</c:v>
                </c:pt>
                <c:pt idx="2">
                  <c:v>45.295999999999999</c:v>
                </c:pt>
                <c:pt idx="3">
                  <c:v>47.853999999999999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1AF-4C5D-BB26-B37900F23AAD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KJØL'!$B$16:$J$16</c:f>
              <c:numCache>
                <c:formatCode>0.00</c:formatCode>
                <c:ptCount val="9"/>
                <c:pt idx="0">
                  <c:v>51.730000000000004</c:v>
                </c:pt>
                <c:pt idx="1">
                  <c:v>46.5</c:v>
                </c:pt>
                <c:pt idx="2">
                  <c:v>46.962500000000006</c:v>
                </c:pt>
                <c:pt idx="3">
                  <c:v>55.159500000000001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1AF-4C5D-BB26-B37900F23AAD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KJØL'!$B$17:$J$17</c:f>
              <c:numCache>
                <c:formatCode>0.00</c:formatCode>
                <c:ptCount val="9"/>
                <c:pt idx="0">
                  <c:v>573.07150000000001</c:v>
                </c:pt>
                <c:pt idx="1">
                  <c:v>599.04449999999997</c:v>
                </c:pt>
                <c:pt idx="2">
                  <c:v>671.53749999999991</c:v>
                </c:pt>
                <c:pt idx="3">
                  <c:v>627.98749999999995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1AF-4C5D-BB26-B37900F23AAD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KJØL'!$B$18:$J$18</c:f>
              <c:numCache>
                <c:formatCode>0.00</c:formatCode>
                <c:ptCount val="9"/>
                <c:pt idx="0">
                  <c:v>120.89449999999999</c:v>
                </c:pt>
                <c:pt idx="1">
                  <c:v>133.56200000000001</c:v>
                </c:pt>
                <c:pt idx="2">
                  <c:v>138.40249999999997</c:v>
                </c:pt>
                <c:pt idx="3">
                  <c:v>130.32049999999998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1AF-4C5D-BB26-B37900F23AAD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KJØL'!$B$19:$J$19</c:f>
              <c:numCache>
                <c:formatCode>0.00</c:formatCode>
                <c:ptCount val="9"/>
                <c:pt idx="0">
                  <c:v>777.42000000000007</c:v>
                </c:pt>
                <c:pt idx="1">
                  <c:v>706.14249999999993</c:v>
                </c:pt>
                <c:pt idx="2">
                  <c:v>741.44749999999999</c:v>
                </c:pt>
                <c:pt idx="3">
                  <c:v>680.56050000000005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1AF-4C5D-BB26-B37900F23AAD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KJØL'!$B$20:$J$20</c:f>
              <c:numCache>
                <c:formatCode>0.00</c:formatCode>
                <c:ptCount val="9"/>
                <c:pt idx="0">
                  <c:v>1043.71</c:v>
                </c:pt>
                <c:pt idx="1">
                  <c:v>1028.72</c:v>
                </c:pt>
                <c:pt idx="2">
                  <c:v>1047.6500000000001</c:v>
                </c:pt>
                <c:pt idx="3">
                  <c:v>1088.44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1AF-4C5D-BB26-B37900F23AAD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KJØL'!$B$21:$J$21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1AF-4C5D-BB26-B37900F23AAD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KJØL'!$B$22:$J$22</c:f>
              <c:numCache>
                <c:formatCode>0.00</c:formatCode>
                <c:ptCount val="9"/>
                <c:pt idx="0">
                  <c:v>5.9889999999999999</c:v>
                </c:pt>
                <c:pt idx="1">
                  <c:v>6.0830000000000002</c:v>
                </c:pt>
                <c:pt idx="2">
                  <c:v>6.5525000000000002</c:v>
                </c:pt>
                <c:pt idx="3">
                  <c:v>6.6775000000000002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1AF-4C5D-BB26-B37900F23AAD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KJØL'!$B$23:$J$23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1AF-4C5D-BB26-B37900F23AAD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KJØL'!$B$24:$J$24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1AF-4C5D-BB26-B37900F23AAD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KJØL'!$B$25:$J$25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1AF-4C5D-BB26-B37900F23AAD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KJØL'!$B$26:$J$26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1AF-4C5D-BB26-B37900F23AAD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1AF-4C5D-BB26-B37900F23AAD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1AF-4C5D-BB26-B37900F23AAD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1AF-4C5D-BB26-B37900F23AAD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21AF-4C5D-BB26-B37900F23AAD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1AF-4C5D-BB26-B37900F23AAD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1AF-4C5D-BB26-B37900F23AAD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1AF-4C5D-BB26-B37900F23AAD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21AF-4C5D-BB26-B37900F23AAD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1AF-4C5D-BB26-B37900F23AAD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21AF-4C5D-BB26-B37900F23AAD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1AF-4C5D-BB26-B37900F23AAD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21AF-4C5D-BB26-B37900F23AAD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1AF-4C5D-BB26-B37900F23AAD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21AF-4C5D-BB26-B37900F23AAD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1AF-4C5D-BB26-B37900F23AAD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21AF-4C5D-BB26-B37900F23AAD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1AF-4C5D-BB26-B37900F23AAD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KJØL'!$B$44:$J$44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21AF-4C5D-BB26-B37900F23AAD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KJØL'!$B$45:$J$45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1AF-4C5D-BB26-B37900F23AAD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1AF-4C5D-BB26-B37900F23AAD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21AF-4C5D-BB26-B37900F23AAD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21AF-4C5D-BB26-B37900F23AAD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21AF-4C5D-BB26-B37900F23AAD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21AF-4C5D-BB26-B37900F23AAD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21AF-4C5D-BB26-B37900F23AAD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21AF-4C5D-BB26-B37900F23AAD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21AF-4C5D-BB26-B37900F23AAD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21AF-4C5D-BB26-B37900F23AAD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21AF-4C5D-BB26-B37900F23AAD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21AF-4C5D-BB26-B37900F23AAD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21AF-4C5D-BB26-B37900F23AAD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KJØL'!$B$58:$J$58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21AF-4C5D-BB26-B37900F23AAD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KJØL'!$B$59:$J$59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21AF-4C5D-BB26-B37900F23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578496"/>
        <c:axId val="169580416"/>
      </c:scatterChart>
      <c:valAx>
        <c:axId val="16957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69580416"/>
        <c:crosses val="autoZero"/>
        <c:crossBetween val="midCat"/>
      </c:valAx>
      <c:valAx>
        <c:axId val="169580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69578496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KJØL'!$B$66:$J$66</c:f>
              <c:numCache>
                <c:formatCode>0.00</c:formatCode>
                <c:ptCount val="9"/>
                <c:pt idx="0">
                  <c:v>100</c:v>
                </c:pt>
                <c:pt idx="1">
                  <c:v>91.141717654635983</c:v>
                </c:pt>
                <c:pt idx="2">
                  <c:v>93.045984129736524</c:v>
                </c:pt>
                <c:pt idx="3">
                  <c:v>90.46463045075842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8E-4E94-9E37-A759676ACCDB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KJØL'!$B$67:$J$67</c:f>
              <c:numCache>
                <c:formatCode>0.00</c:formatCode>
                <c:ptCount val="9"/>
                <c:pt idx="0">
                  <c:v>100</c:v>
                </c:pt>
                <c:pt idx="1">
                  <c:v>113.66259397995448</c:v>
                </c:pt>
                <c:pt idx="2">
                  <c:v>108.67945841969808</c:v>
                </c:pt>
                <c:pt idx="3">
                  <c:v>106.2574797653365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8E-4E94-9E37-A759676ACCDB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KJØL'!$B$68:$J$68</c:f>
              <c:numCache>
                <c:formatCode>0.00</c:formatCode>
                <c:ptCount val="9"/>
                <c:pt idx="0">
                  <c:v>100</c:v>
                </c:pt>
                <c:pt idx="1">
                  <c:v>99.918152133644639</c:v>
                </c:pt>
                <c:pt idx="2">
                  <c:v>97.134463121074518</c:v>
                </c:pt>
                <c:pt idx="3">
                  <c:v>95.193950724712579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8E-4E94-9E37-A759676ACCDB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KJØL'!$B$69:$J$69</c:f>
              <c:numCache>
                <c:formatCode>0.00</c:formatCode>
                <c:ptCount val="9"/>
                <c:pt idx="0">
                  <c:v>100</c:v>
                </c:pt>
                <c:pt idx="1">
                  <c:v>117.7407517294149</c:v>
                </c:pt>
                <c:pt idx="2">
                  <c:v>112.04016302565623</c:v>
                </c:pt>
                <c:pt idx="3">
                  <c:v>108.56727931416795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8E-4E94-9E37-A759676ACCDB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KJØL'!$B$70:$J$70</c:f>
              <c:numCache>
                <c:formatCode>0.00</c:formatCode>
                <c:ptCount val="9"/>
                <c:pt idx="0">
                  <c:v>100</c:v>
                </c:pt>
                <c:pt idx="1">
                  <c:v>99.954321387107228</c:v>
                </c:pt>
                <c:pt idx="2">
                  <c:v>106.95266553738986</c:v>
                </c:pt>
                <c:pt idx="3">
                  <c:v>104.44985820597248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98E-4E94-9E37-A759676ACCDB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KJØL'!$B$71:$J$71</c:f>
              <c:numCache>
                <c:formatCode>0.00</c:formatCode>
                <c:ptCount val="9"/>
                <c:pt idx="0">
                  <c:v>100</c:v>
                </c:pt>
                <c:pt idx="1">
                  <c:v>113.9257891122635</c:v>
                </c:pt>
                <c:pt idx="2">
                  <c:v>107.25770168833321</c:v>
                </c:pt>
                <c:pt idx="3">
                  <c:v>113.31486348890624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98E-4E94-9E37-A759676ACCDB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KJØL'!$B$72:$J$72</c:f>
              <c:numCache>
                <c:formatCode>0.00</c:formatCode>
                <c:ptCount val="9"/>
                <c:pt idx="0">
                  <c:v>100</c:v>
                </c:pt>
                <c:pt idx="1">
                  <c:v>89.889812487918036</c:v>
                </c:pt>
                <c:pt idx="2">
                  <c:v>90.783877827179595</c:v>
                </c:pt>
                <c:pt idx="3">
                  <c:v>106.62961531026482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98E-4E94-9E37-A759676ACCDB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KJØL'!$B$73:$J$73</c:f>
              <c:numCache>
                <c:formatCode>0.00</c:formatCode>
                <c:ptCount val="9"/>
                <c:pt idx="0">
                  <c:v>100</c:v>
                </c:pt>
                <c:pt idx="1">
                  <c:v>104.53224423130447</c:v>
                </c:pt>
                <c:pt idx="2">
                  <c:v>117.18214917335794</c:v>
                </c:pt>
                <c:pt idx="3">
                  <c:v>109.582748400505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98E-4E94-9E37-A759676ACCDB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KJØL'!$B$74:$J$74</c:f>
              <c:numCache>
                <c:formatCode>0.00</c:formatCode>
                <c:ptCount val="9"/>
                <c:pt idx="0">
                  <c:v>100</c:v>
                </c:pt>
                <c:pt idx="1">
                  <c:v>110.47814416702168</c:v>
                </c:pt>
                <c:pt idx="2">
                  <c:v>114.48204839756977</c:v>
                </c:pt>
                <c:pt idx="3">
                  <c:v>107.79688075139893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98E-4E94-9E37-A759676ACCDB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KJØL'!$B$75:$J$75</c:f>
              <c:numCache>
                <c:formatCode>0.00</c:formatCode>
                <c:ptCount val="9"/>
                <c:pt idx="0">
                  <c:v>100</c:v>
                </c:pt>
                <c:pt idx="1">
                  <c:v>90.831532504952264</c:v>
                </c:pt>
                <c:pt idx="2">
                  <c:v>95.37283579017776</c:v>
                </c:pt>
                <c:pt idx="3">
                  <c:v>87.540904530369673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98E-4E94-9E37-A759676ACCDB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KJØL'!$B$76:$J$76</c:f>
              <c:numCache>
                <c:formatCode>0.00</c:formatCode>
                <c:ptCount val="9"/>
                <c:pt idx="0">
                  <c:v>100</c:v>
                </c:pt>
                <c:pt idx="1">
                  <c:v>98.563777294459186</c:v>
                </c:pt>
                <c:pt idx="2">
                  <c:v>100.37749949698672</c:v>
                </c:pt>
                <c:pt idx="3">
                  <c:v>104.28567322340496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98E-4E94-9E37-A759676ACCDB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98E-4E94-9E37-A759676ACCDB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KJØL'!$B$78:$J$78</c:f>
              <c:numCache>
                <c:formatCode>0.00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98E-4E94-9E37-A759676ACCDB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KJØL'!$B$79:$J$79</c:f>
              <c:numCache>
                <c:formatCode>0.00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98E-4E94-9E37-A759676ACCDB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KJØL'!$B$80:$J$80</c:f>
              <c:numCache>
                <c:formatCode>0.00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98E-4E94-9E37-A759676ACCDB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KJØL'!$B$81:$J$81</c:f>
              <c:numCache>
                <c:formatCode>0.00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98E-4E94-9E37-A759676ACCDB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KJØL'!$B$82:$J$82</c:f>
              <c:numCache>
                <c:formatCode>0.00</c:formatCode>
                <c:ptCount val="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98E-4E94-9E37-A759676ACCDB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98E-4E94-9E37-A759676ACCDB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KJØL'!$B$84:$J$84</c:f>
              <c:numCache>
                <c:formatCode>0.00</c:formatCode>
                <c:ptCount val="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98E-4E94-9E37-A759676ACCDB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98E-4E94-9E37-A759676ACCDB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98E-4E94-9E37-A759676ACCDB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98E-4E94-9E37-A759676ACCDB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98E-4E94-9E37-A759676ACCDB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98E-4E94-9E37-A759676ACCDB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98E-4E94-9E37-A759676ACCDB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98E-4E94-9E37-A759676ACCDB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98E-4E94-9E37-A759676ACCDB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98E-4E94-9E37-A759676ACCDB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98E-4E94-9E37-A759676ACCDB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98E-4E94-9E37-A759676ACCDB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D98E-4E94-9E37-A759676ACCDB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D98E-4E94-9E37-A759676ACCDB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D98E-4E94-9E37-A759676ACCDB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D98E-4E94-9E37-A759676ACCDB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D98E-4E94-9E37-A759676ACCDB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D98E-4E94-9E37-A759676ACCDB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D98E-4E94-9E37-A759676ACCDB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D98E-4E94-9E37-A759676ACCDB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D98E-4E94-9E37-A759676ACCDB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D98E-4E94-9E37-A759676ACCDB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D98E-4E94-9E37-A759676ACCDB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D98E-4E94-9E37-A759676ACCDB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D98E-4E94-9E37-A759676ACCDB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D98E-4E94-9E37-A759676ACCDB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D98E-4E94-9E37-A759676ACCDB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D98E-4E94-9E37-A759676ACCDB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D98E-4E94-9E37-A759676ACCDB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D98E-4E94-9E37-A759676ACCDB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KJØL'!$B$114:$J$114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D98E-4E94-9E37-A759676ACCDB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KJØL'!$B$115:$J$115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D98E-4E94-9E37-A759676ACCDB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'Gel KJØL'!$B$121:$J$121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5.484246693751663</c:v>
                  </c:pt>
                  <c:pt idx="2">
                    <c:v>4.944984471396797</c:v>
                  </c:pt>
                  <c:pt idx="3">
                    <c:v>4.5335271769789252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'Gel KJØL'!$B$121:$J$121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5.484246693751663</c:v>
                  </c:pt>
                  <c:pt idx="2">
                    <c:v>4.944984471396797</c:v>
                  </c:pt>
                  <c:pt idx="3">
                    <c:v>4.5335271769789252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KJØL'!$B$116:$J$116</c:f>
              <c:numCache>
                <c:formatCode>0.00</c:formatCode>
                <c:ptCount val="9"/>
                <c:pt idx="0">
                  <c:v>100</c:v>
                </c:pt>
                <c:pt idx="1">
                  <c:v>102.78534878933421</c:v>
                </c:pt>
                <c:pt idx="2">
                  <c:v>103.93716787337821</c:v>
                </c:pt>
                <c:pt idx="3">
                  <c:v>103.09853492416342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D98E-4E94-9E37-A759676ACCDB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KJØL'!$B$124:$J$124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D98E-4E94-9E37-A759676ACCDB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KJØL'!$B$125:$J$125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D98E-4E94-9E37-A759676ACCDB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KJØL'!$B$126:$J$126</c:f>
              <c:numCache>
                <c:formatCode>0.00</c:formatCode>
                <c:ptCount val="9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D98E-4E94-9E37-A759676ACCDB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KJØL'!$B$127:$J$127</c:f>
              <c:numCache>
                <c:formatCode>0.00</c:formatCode>
                <c:ptCount val="9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D98E-4E94-9E37-A759676AC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987456"/>
        <c:axId val="170079744"/>
      </c:scatterChart>
      <c:valAx>
        <c:axId val="16998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70079744"/>
        <c:crosses val="autoZero"/>
        <c:crossBetween val="midCat"/>
      </c:valAx>
      <c:valAx>
        <c:axId val="170079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6998745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KJØL'!$B$10:$J$10</c:f>
              <c:numCache>
                <c:formatCode>0.00</c:formatCode>
                <c:ptCount val="9"/>
                <c:pt idx="0">
                  <c:v>605.53499999999997</c:v>
                </c:pt>
                <c:pt idx="1">
                  <c:v>549.875</c:v>
                </c:pt>
                <c:pt idx="2">
                  <c:v>570.54100000000005</c:v>
                </c:pt>
                <c:pt idx="3">
                  <c:v>570.54100000000005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6A-4376-BF1A-FF4D4240D9F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KJØL'!$B$11:$J$11</c:f>
              <c:numCache>
                <c:formatCode>0.00</c:formatCode>
                <c:ptCount val="9"/>
                <c:pt idx="0">
                  <c:v>938.36400000000003</c:v>
                </c:pt>
                <c:pt idx="1">
                  <c:v>947.28599999999994</c:v>
                </c:pt>
                <c:pt idx="2">
                  <c:v>1033.9100000000001</c:v>
                </c:pt>
                <c:pt idx="3">
                  <c:v>969.95899999999995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6A-4376-BF1A-FF4D4240D9F0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KJØL'!$B$12:$J$12</c:f>
              <c:numCache>
                <c:formatCode>0.00</c:formatCode>
                <c:ptCount val="9"/>
                <c:pt idx="0">
                  <c:v>34.820700000000002</c:v>
                </c:pt>
                <c:pt idx="1">
                  <c:v>32.860199999999999</c:v>
                </c:pt>
                <c:pt idx="2">
                  <c:v>36.454500000000003</c:v>
                </c:pt>
                <c:pt idx="3">
                  <c:v>34.054499999999997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6A-4376-BF1A-FF4D4240D9F0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KJØL'!$B$13:$J$13</c:f>
              <c:numCache>
                <c:formatCode>0.00</c:formatCode>
                <c:ptCount val="9"/>
                <c:pt idx="0">
                  <c:v>32.019500000000001</c:v>
                </c:pt>
                <c:pt idx="1">
                  <c:v>36.823300000000003</c:v>
                </c:pt>
                <c:pt idx="2">
                  <c:v>34.205800000000004</c:v>
                </c:pt>
                <c:pt idx="3">
                  <c:v>34.898000000000003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56A-4376-BF1A-FF4D4240D9F0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KJØL'!$B$14:$J$14</c:f>
              <c:numCache>
                <c:formatCode>0.00</c:formatCode>
                <c:ptCount val="9"/>
                <c:pt idx="0">
                  <c:v>52.540999999999997</c:v>
                </c:pt>
                <c:pt idx="1">
                  <c:v>58.059600000000003</c:v>
                </c:pt>
                <c:pt idx="2">
                  <c:v>57.001400000000004</c:v>
                </c:pt>
                <c:pt idx="3">
                  <c:v>62.843600000000002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56A-4376-BF1A-FF4D4240D9F0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KJØL'!$B$15:$J$15</c:f>
              <c:numCache>
                <c:formatCode>0.00</c:formatCode>
                <c:ptCount val="9"/>
                <c:pt idx="0">
                  <c:v>42.231000000000002</c:v>
                </c:pt>
                <c:pt idx="1">
                  <c:v>41.79</c:v>
                </c:pt>
                <c:pt idx="2">
                  <c:v>45.201999999999998</c:v>
                </c:pt>
                <c:pt idx="3">
                  <c:v>41.292000000000002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56A-4376-BF1A-FF4D4240D9F0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KJØL'!$B$16:$J$16</c:f>
              <c:numCache>
                <c:formatCode>0.00</c:formatCode>
                <c:ptCount val="9"/>
                <c:pt idx="0">
                  <c:v>51.730000000000004</c:v>
                </c:pt>
                <c:pt idx="1">
                  <c:v>56.884500000000003</c:v>
                </c:pt>
                <c:pt idx="2">
                  <c:v>62.103999999999999</c:v>
                </c:pt>
                <c:pt idx="3">
                  <c:v>62.462500000000006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56A-4376-BF1A-FF4D4240D9F0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KJØL'!$B$17:$J$17</c:f>
              <c:numCache>
                <c:formatCode>0.00</c:formatCode>
                <c:ptCount val="9"/>
                <c:pt idx="0">
                  <c:v>573.07150000000001</c:v>
                </c:pt>
                <c:pt idx="1">
                  <c:v>530.97149999999999</c:v>
                </c:pt>
                <c:pt idx="2">
                  <c:v>661.24</c:v>
                </c:pt>
                <c:pt idx="3">
                  <c:v>561.08200000000011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56A-4376-BF1A-FF4D4240D9F0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KJØL'!$B$18:$J$18</c:f>
              <c:numCache>
                <c:formatCode>0.00</c:formatCode>
                <c:ptCount val="9"/>
                <c:pt idx="0">
                  <c:v>120.89449999999999</c:v>
                </c:pt>
                <c:pt idx="1">
                  <c:v>131.68049999999999</c:v>
                </c:pt>
                <c:pt idx="2">
                  <c:v>134.76900000000001</c:v>
                </c:pt>
                <c:pt idx="3">
                  <c:v>132.642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56A-4376-BF1A-FF4D4240D9F0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KJØL'!$B$19:$J$19</c:f>
              <c:numCache>
                <c:formatCode>0.00</c:formatCode>
                <c:ptCount val="9"/>
                <c:pt idx="0">
                  <c:v>777.42000000000007</c:v>
                </c:pt>
                <c:pt idx="1">
                  <c:v>759.20350000000008</c:v>
                </c:pt>
                <c:pt idx="2">
                  <c:v>820.95749999999998</c:v>
                </c:pt>
                <c:pt idx="3">
                  <c:v>717.35950000000003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56A-4376-BF1A-FF4D4240D9F0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KJØL'!$B$20:$J$20</c:f>
              <c:numCache>
                <c:formatCode>0.00</c:formatCode>
                <c:ptCount val="9"/>
                <c:pt idx="0">
                  <c:v>1043.71</c:v>
                </c:pt>
                <c:pt idx="1">
                  <c:v>988.29700000000003</c:v>
                </c:pt>
                <c:pt idx="2">
                  <c:v>1082.52</c:v>
                </c:pt>
                <c:pt idx="3">
                  <c:v>1019.46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56A-4376-BF1A-FF4D4240D9F0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KJØL'!$B$21:$J$21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56A-4376-BF1A-FF4D4240D9F0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KJØL'!$B$22:$J$22</c:f>
              <c:numCache>
                <c:formatCode>0.00</c:formatCode>
                <c:ptCount val="9"/>
                <c:pt idx="0">
                  <c:v>5.9889999999999999</c:v>
                </c:pt>
                <c:pt idx="1">
                  <c:v>5.9879999999999995</c:v>
                </c:pt>
                <c:pt idx="2">
                  <c:v>5.2524999999999995</c:v>
                </c:pt>
                <c:pt idx="3">
                  <c:v>5.0730000000000004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56A-4376-BF1A-FF4D4240D9F0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KJØL'!$B$23:$J$23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56A-4376-BF1A-FF4D4240D9F0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KJØL'!$B$24:$J$24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56A-4376-BF1A-FF4D4240D9F0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56A-4376-BF1A-FF4D4240D9F0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KJØL'!$B$26:$J$26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56A-4376-BF1A-FF4D4240D9F0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KJØL'!$B$27:$J$27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56A-4376-BF1A-FF4D4240D9F0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56A-4376-BF1A-FF4D4240D9F0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56A-4376-BF1A-FF4D4240D9F0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56A-4376-BF1A-FF4D4240D9F0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56A-4376-BF1A-FF4D4240D9F0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56A-4376-BF1A-FF4D4240D9F0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56A-4376-BF1A-FF4D4240D9F0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56A-4376-BF1A-FF4D4240D9F0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56A-4376-BF1A-FF4D4240D9F0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56A-4376-BF1A-FF4D4240D9F0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56A-4376-BF1A-FF4D4240D9F0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56A-4376-BF1A-FF4D4240D9F0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56A-4376-BF1A-FF4D4240D9F0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756A-4376-BF1A-FF4D4240D9F0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56A-4376-BF1A-FF4D4240D9F0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756A-4376-BF1A-FF4D4240D9F0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56A-4376-BF1A-FF4D4240D9F0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KJØL'!$B$44:$J$44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756A-4376-BF1A-FF4D4240D9F0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KJØL'!$B$45:$J$45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56A-4376-BF1A-FF4D4240D9F0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756A-4376-BF1A-FF4D4240D9F0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56A-4376-BF1A-FF4D4240D9F0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756A-4376-BF1A-FF4D4240D9F0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756A-4376-BF1A-FF4D4240D9F0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756A-4376-BF1A-FF4D4240D9F0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756A-4376-BF1A-FF4D4240D9F0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756A-4376-BF1A-FF4D4240D9F0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756A-4376-BF1A-FF4D4240D9F0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756A-4376-BF1A-FF4D4240D9F0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756A-4376-BF1A-FF4D4240D9F0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756A-4376-BF1A-FF4D4240D9F0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756A-4376-BF1A-FF4D4240D9F0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KJØL'!$B$58:$J$58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756A-4376-BF1A-FF4D4240D9F0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KJØL'!$B$59:$J$59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756A-4376-BF1A-FF4D4240D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392192"/>
        <c:axId val="170476288"/>
      </c:scatterChart>
      <c:valAx>
        <c:axId val="17039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70476288"/>
        <c:crosses val="autoZero"/>
        <c:crossBetween val="midCat"/>
      </c:valAx>
      <c:valAx>
        <c:axId val="170476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70392192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KJØL'!$B$66:$J$66</c:f>
              <c:numCache>
                <c:formatCode>0.00</c:formatCode>
                <c:ptCount val="9"/>
                <c:pt idx="0">
                  <c:v>100</c:v>
                </c:pt>
                <c:pt idx="1">
                  <c:v>90.808128349310948</c:v>
                </c:pt>
                <c:pt idx="2">
                  <c:v>94.220978143294786</c:v>
                </c:pt>
                <c:pt idx="3">
                  <c:v>94.220978143294786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EB-411A-9A06-7E49EC75717E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KJØL'!$B$67:$J$67</c:f>
              <c:numCache>
                <c:formatCode>0.00</c:formatCode>
                <c:ptCount val="9"/>
                <c:pt idx="0">
                  <c:v>100</c:v>
                </c:pt>
                <c:pt idx="1">
                  <c:v>100.95080373927388</c:v>
                </c:pt>
                <c:pt idx="2">
                  <c:v>110.18218942755691</c:v>
                </c:pt>
                <c:pt idx="3">
                  <c:v>103.36703027822891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EB-411A-9A06-7E49EC75717E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KJØL'!$B$68:$J$68</c:f>
              <c:numCache>
                <c:formatCode>0.00</c:formatCode>
                <c:ptCount val="9"/>
                <c:pt idx="0">
                  <c:v>100</c:v>
                </c:pt>
                <c:pt idx="1">
                  <c:v>94.369728351239331</c:v>
                </c:pt>
                <c:pt idx="2">
                  <c:v>104.69203663338187</c:v>
                </c:pt>
                <c:pt idx="3">
                  <c:v>97.799584729772789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EB-411A-9A06-7E49EC75717E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KJØL'!$B$69:$J$69</c:f>
              <c:numCache>
                <c:formatCode>0.00</c:formatCode>
                <c:ptCount val="9"/>
                <c:pt idx="0">
                  <c:v>100</c:v>
                </c:pt>
                <c:pt idx="1">
                  <c:v>115.00273270975501</c:v>
                </c:pt>
                <c:pt idx="2">
                  <c:v>106.82802667124722</c:v>
                </c:pt>
                <c:pt idx="3">
                  <c:v>108.98983431971143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EB-411A-9A06-7E49EC75717E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KJØL'!$B$70:$J$70</c:f>
              <c:numCache>
                <c:formatCode>0.00</c:formatCode>
                <c:ptCount val="9"/>
                <c:pt idx="0">
                  <c:v>100</c:v>
                </c:pt>
                <c:pt idx="1">
                  <c:v>110.5034163795893</c:v>
                </c:pt>
                <c:pt idx="2">
                  <c:v>108.48937020612475</c:v>
                </c:pt>
                <c:pt idx="3">
                  <c:v>119.60868654955179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CEB-411A-9A06-7E49EC75717E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KJØL'!$B$71:$J$71</c:f>
              <c:numCache>
                <c:formatCode>0.00</c:formatCode>
                <c:ptCount val="9"/>
                <c:pt idx="0">
                  <c:v>100</c:v>
                </c:pt>
                <c:pt idx="1">
                  <c:v>98.955743411238188</c:v>
                </c:pt>
                <c:pt idx="2">
                  <c:v>107.03511638369918</c:v>
                </c:pt>
                <c:pt idx="3">
                  <c:v>97.776514882432338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CEB-411A-9A06-7E49EC75717E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KJØL'!$B$72:$J$72</c:f>
              <c:numCache>
                <c:formatCode>0.00</c:formatCode>
                <c:ptCount val="9"/>
                <c:pt idx="0">
                  <c:v>100</c:v>
                </c:pt>
                <c:pt idx="1">
                  <c:v>109.96423738642953</c:v>
                </c:pt>
                <c:pt idx="2">
                  <c:v>120.05412719891744</c:v>
                </c:pt>
                <c:pt idx="3">
                  <c:v>120.74714865648559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CEB-411A-9A06-7E49EC75717E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KJØL'!$B$73:$J$73</c:f>
              <c:numCache>
                <c:formatCode>0.00</c:formatCode>
                <c:ptCount val="9"/>
                <c:pt idx="0">
                  <c:v>100</c:v>
                </c:pt>
                <c:pt idx="1">
                  <c:v>92.653621755749498</c:v>
                </c:pt>
                <c:pt idx="2">
                  <c:v>115.38525297454156</c:v>
                </c:pt>
                <c:pt idx="3">
                  <c:v>97.907852685048908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CEB-411A-9A06-7E49EC75717E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KJØL'!$B$74:$J$74</c:f>
              <c:numCache>
                <c:formatCode>0.00</c:formatCode>
                <c:ptCount val="9"/>
                <c:pt idx="0">
                  <c:v>100</c:v>
                </c:pt>
                <c:pt idx="1">
                  <c:v>108.9218285364512</c:v>
                </c:pt>
                <c:pt idx="2">
                  <c:v>111.47653532625554</c:v>
                </c:pt>
                <c:pt idx="3">
                  <c:v>109.71715007713337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CEB-411A-9A06-7E49EC75717E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KJØL'!$B$75:$J$75</c:f>
              <c:numCache>
                <c:formatCode>0.00</c:formatCode>
                <c:ptCount val="9"/>
                <c:pt idx="0">
                  <c:v>100</c:v>
                </c:pt>
                <c:pt idx="1">
                  <c:v>97.656800699750463</c:v>
                </c:pt>
                <c:pt idx="2">
                  <c:v>105.60025468858531</c:v>
                </c:pt>
                <c:pt idx="3">
                  <c:v>92.274381929973487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CEB-411A-9A06-7E49EC75717E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KJØL'!$B$76:$J$76</c:f>
              <c:numCache>
                <c:formatCode>0.00</c:formatCode>
                <c:ptCount val="9"/>
                <c:pt idx="0">
                  <c:v>100</c:v>
                </c:pt>
                <c:pt idx="1">
                  <c:v>94.690766592252643</c:v>
                </c:pt>
                <c:pt idx="2">
                  <c:v>103.71846585737417</c:v>
                </c:pt>
                <c:pt idx="3">
                  <c:v>97.676557664485344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CEB-411A-9A06-7E49EC75717E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CEB-411A-9A06-7E49EC75717E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KJØL'!$B$78:$J$78</c:f>
              <c:numCache>
                <c:formatCode>0.00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CEB-411A-9A06-7E49EC75717E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KJØL'!$B$79:$J$79</c:f>
              <c:numCache>
                <c:formatCode>0.00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CEB-411A-9A06-7E49EC75717E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KJØL'!$B$80:$J$80</c:f>
              <c:numCache>
                <c:formatCode>0.00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CEB-411A-9A06-7E49EC75717E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CEB-411A-9A06-7E49EC75717E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KJØL'!$B$82:$J$82</c:f>
              <c:numCache>
                <c:formatCode>0.00</c:formatCode>
                <c:ptCount val="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CEB-411A-9A06-7E49EC75717E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CEB-411A-9A06-7E49EC75717E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KJØL'!$B$84:$J$84</c:f>
              <c:numCache>
                <c:formatCode>0.00</c:formatCode>
                <c:ptCount val="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CEB-411A-9A06-7E49EC75717E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CEB-411A-9A06-7E49EC75717E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CEB-411A-9A06-7E49EC75717E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CEB-411A-9A06-7E49EC75717E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CEB-411A-9A06-7E49EC75717E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CEB-411A-9A06-7E49EC75717E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CEB-411A-9A06-7E49EC75717E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CEB-411A-9A06-7E49EC75717E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CEB-411A-9A06-7E49EC75717E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CEB-411A-9A06-7E49EC75717E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CEB-411A-9A06-7E49EC75717E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CEB-411A-9A06-7E49EC75717E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BCEB-411A-9A06-7E49EC75717E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BCEB-411A-9A06-7E49EC75717E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BCEB-411A-9A06-7E49EC75717E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BCEB-411A-9A06-7E49EC75717E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BCEB-411A-9A06-7E49EC75717E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BCEB-411A-9A06-7E49EC75717E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BCEB-411A-9A06-7E49EC75717E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BCEB-411A-9A06-7E49EC75717E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BCEB-411A-9A06-7E49EC75717E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BCEB-411A-9A06-7E49EC75717E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BCEB-411A-9A06-7E49EC75717E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BCEB-411A-9A06-7E49EC75717E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BCEB-411A-9A06-7E49EC75717E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BCEB-411A-9A06-7E49EC75717E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BCEB-411A-9A06-7E49EC75717E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BCEB-411A-9A06-7E49EC75717E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BCEB-411A-9A06-7E49EC75717E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BCEB-411A-9A06-7E49EC75717E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KJØL'!$B$114:$J$114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BCEB-411A-9A06-7E49EC75717E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KJØL'!$B$115:$J$115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BCEB-411A-9A06-7E49EC75717E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'Fraskilt KJØL'!$B$121:$J$121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4.5756409022270699</c:v>
                  </c:pt>
                  <c:pt idx="2">
                    <c:v>3.6418596782270254</c:v>
                  </c:pt>
                  <c:pt idx="3">
                    <c:v>5.3768690748005756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'Fraskilt KJØL'!$B$121:$J$121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4.5756409022270699</c:v>
                  </c:pt>
                  <c:pt idx="2">
                    <c:v>3.6418596782270254</c:v>
                  </c:pt>
                  <c:pt idx="3">
                    <c:v>5.3768690748005756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KJØL'!$B$116:$J$116</c:f>
              <c:numCache>
                <c:formatCode>0.00</c:formatCode>
                <c:ptCount val="9"/>
                <c:pt idx="0">
                  <c:v>100</c:v>
                </c:pt>
                <c:pt idx="1">
                  <c:v>101.31616435554908</c:v>
                </c:pt>
                <c:pt idx="2">
                  <c:v>107.9711230464526</c:v>
                </c:pt>
                <c:pt idx="3">
                  <c:v>103.64415635601077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BCEB-411A-9A06-7E49EC75717E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KJØL'!$B$124:$J$124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BCEB-411A-9A06-7E49EC75717E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KJØL'!$B$125:$J$125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BCEB-411A-9A06-7E49EC75717E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KJØL'!$B$126:$J$126</c:f>
              <c:numCache>
                <c:formatCode>0.00</c:formatCode>
                <c:ptCount val="9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BCEB-411A-9A06-7E49EC75717E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KJØL'!$B$127:$J$127</c:f>
              <c:numCache>
                <c:formatCode>0.00</c:formatCode>
                <c:ptCount val="9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BCEB-411A-9A06-7E49EC757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79648"/>
        <c:axId val="175198208"/>
      </c:scatterChart>
      <c:valAx>
        <c:axId val="1751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75198208"/>
        <c:crosses val="autoZero"/>
        <c:crossBetween val="midCat"/>
      </c:valAx>
      <c:valAx>
        <c:axId val="175198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75179648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9525</xdr:colOff>
      <xdr:row>40</xdr:row>
      <xdr:rowOff>19050</xdr:rowOff>
    </xdr:to>
    <xdr:graphicFrame macro="">
      <xdr:nvGraphicFramePr>
        <xdr:cNvPr id="2" name="Diagram 1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22</xdr:col>
      <xdr:colOff>533400</xdr:colOff>
      <xdr:row>114</xdr:row>
      <xdr:rowOff>114300</xdr:rowOff>
    </xdr:to>
    <xdr:graphicFrame macro="">
      <xdr:nvGraphicFramePr>
        <xdr:cNvPr id="3" name="Diagram 1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9525</xdr:colOff>
      <xdr:row>40</xdr:row>
      <xdr:rowOff>19050</xdr:rowOff>
    </xdr:to>
    <xdr:graphicFrame macro="">
      <xdr:nvGraphicFramePr>
        <xdr:cNvPr id="2" name="Diagram 1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22</xdr:col>
      <xdr:colOff>533400</xdr:colOff>
      <xdr:row>114</xdr:row>
      <xdr:rowOff>114300</xdr:rowOff>
    </xdr:to>
    <xdr:graphicFrame macro="">
      <xdr:nvGraphicFramePr>
        <xdr:cNvPr id="3" name="Diagram 1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9525</xdr:colOff>
      <xdr:row>40</xdr:row>
      <xdr:rowOff>19050</xdr:rowOff>
    </xdr:to>
    <xdr:graphicFrame macro="">
      <xdr:nvGraphicFramePr>
        <xdr:cNvPr id="2" name="Diagram 1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22</xdr:col>
      <xdr:colOff>533400</xdr:colOff>
      <xdr:row>114</xdr:row>
      <xdr:rowOff>114300</xdr:rowOff>
    </xdr:to>
    <xdr:graphicFrame macro="">
      <xdr:nvGraphicFramePr>
        <xdr:cNvPr id="3" name="Diagram 18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9525</xdr:colOff>
      <xdr:row>40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6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22</xdr:col>
      <xdr:colOff>533400</xdr:colOff>
      <xdr:row>114</xdr:row>
      <xdr:rowOff>66675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6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ihelse.net\Organisasjon\HVNHBEMSDHRM\Reagenser%20og%20forbruksvarer\Pakningsvedlegg\Benkeanalyser\ZNT8A\ZnT8%20Ab%20ELISA%20RSR%2038%20Rev%201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opLeftCell="A6" zoomScale="60" zoomScaleNormal="60" workbookViewId="0">
      <selection activeCell="K13" sqref="K13"/>
    </sheetView>
  </sheetViews>
  <sheetFormatPr baseColWidth="10" defaultColWidth="11.42578125" defaultRowHeight="12.75" x14ac:dyDescent="0.2"/>
  <cols>
    <col min="1" max="1" width="15.42578125" style="40" customWidth="1"/>
    <col min="2" max="2" width="11.42578125" style="40"/>
    <col min="3" max="3" width="31.42578125" style="40" bestFit="1" customWidth="1"/>
    <col min="4" max="16384" width="11.42578125" style="40"/>
  </cols>
  <sheetData>
    <row r="1" spans="1:9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</row>
    <row r="2" spans="1:9" x14ac:dyDescent="0.2">
      <c r="A2" s="40" t="s">
        <v>83</v>
      </c>
      <c r="B2" s="40" t="str">
        <f>hiddenSheet!ekr_doktittel</f>
        <v>Holdbarhetsforsøk ZNT8A</v>
      </c>
      <c r="E2" s="40" t="s">
        <v>93</v>
      </c>
    </row>
    <row r="3" spans="1:9" ht="57" customHeight="1" x14ac:dyDescent="0.6">
      <c r="C3" s="143" t="s">
        <v>44</v>
      </c>
      <c r="D3" s="143"/>
      <c r="E3" s="143"/>
      <c r="F3" s="143"/>
      <c r="G3" s="143"/>
      <c r="H3" s="143"/>
      <c r="I3" s="143"/>
    </row>
    <row r="5" spans="1:9" ht="35.25" x14ac:dyDescent="0.5">
      <c r="C5" s="107" t="s">
        <v>45</v>
      </c>
      <c r="D5" s="107" t="s">
        <v>52</v>
      </c>
      <c r="E5" s="100"/>
      <c r="F5" s="100"/>
    </row>
    <row r="8" spans="1:9" ht="25.5" customHeight="1" x14ac:dyDescent="0.35">
      <c r="C8" s="104" t="s">
        <v>46</v>
      </c>
      <c r="D8" s="144" t="s">
        <v>110</v>
      </c>
      <c r="E8" s="145"/>
      <c r="F8" s="145"/>
      <c r="G8" s="145"/>
      <c r="H8" s="145"/>
      <c r="I8" s="146"/>
    </row>
    <row r="9" spans="1:9" ht="26.25" customHeight="1" x14ac:dyDescent="0.35">
      <c r="C9" s="104" t="s">
        <v>47</v>
      </c>
      <c r="D9" s="144" t="s">
        <v>149</v>
      </c>
      <c r="E9" s="145"/>
      <c r="F9" s="145"/>
      <c r="G9" s="145"/>
      <c r="H9" s="145"/>
      <c r="I9" s="146"/>
    </row>
    <row r="10" spans="1:9" ht="20.25" x14ac:dyDescent="0.3">
      <c r="C10" s="104" t="s">
        <v>48</v>
      </c>
      <c r="D10" s="147" t="s">
        <v>111</v>
      </c>
      <c r="E10" s="148"/>
      <c r="F10" s="148"/>
      <c r="G10" s="148"/>
      <c r="H10" s="148"/>
      <c r="I10" s="149"/>
    </row>
    <row r="11" spans="1:9" ht="15" x14ac:dyDescent="0.2">
      <c r="C11" s="49" t="s">
        <v>49</v>
      </c>
      <c r="D11" s="150"/>
      <c r="E11" s="151"/>
      <c r="F11" s="151"/>
      <c r="G11" s="151"/>
      <c r="H11" s="151"/>
      <c r="I11" s="152"/>
    </row>
    <row r="12" spans="1:9" ht="25.5" customHeight="1" x14ac:dyDescent="0.35">
      <c r="C12" s="104" t="s">
        <v>50</v>
      </c>
      <c r="D12" s="144" t="s">
        <v>114</v>
      </c>
      <c r="E12" s="145"/>
      <c r="F12" s="145"/>
      <c r="G12" s="145"/>
      <c r="H12" s="145"/>
      <c r="I12" s="146"/>
    </row>
    <row r="13" spans="1:9" ht="24.75" customHeight="1" x14ac:dyDescent="0.35">
      <c r="C13" s="104" t="s">
        <v>51</v>
      </c>
      <c r="D13" s="144" t="s">
        <v>112</v>
      </c>
      <c r="E13" s="145"/>
      <c r="F13" s="145"/>
      <c r="G13" s="145"/>
      <c r="H13" s="145"/>
      <c r="I13" s="146"/>
    </row>
    <row r="17" spans="3:9" ht="26.25" x14ac:dyDescent="0.4">
      <c r="C17" s="101" t="s">
        <v>97</v>
      </c>
    </row>
    <row r="19" spans="3:9" ht="13.5" thickBot="1" x14ac:dyDescent="0.25"/>
    <row r="20" spans="3:9" ht="81.75" thickBot="1" x14ac:dyDescent="0.25">
      <c r="C20" s="102" t="s">
        <v>98</v>
      </c>
      <c r="D20" s="140" t="s">
        <v>148</v>
      </c>
      <c r="E20" s="141"/>
      <c r="F20" s="141"/>
      <c r="G20" s="141"/>
      <c r="H20" s="141"/>
      <c r="I20" s="142"/>
    </row>
    <row r="21" spans="3:9" ht="41.25" thickBot="1" x14ac:dyDescent="0.25">
      <c r="C21" s="103" t="s">
        <v>99</v>
      </c>
      <c r="D21" s="140" t="s">
        <v>111</v>
      </c>
      <c r="E21" s="141"/>
      <c r="F21" s="141"/>
      <c r="G21" s="141"/>
      <c r="H21" s="141"/>
      <c r="I21" s="142"/>
    </row>
    <row r="22" spans="3:9" ht="41.25" thickBot="1" x14ac:dyDescent="0.25">
      <c r="C22" s="103" t="s">
        <v>100</v>
      </c>
      <c r="D22" s="140" t="s">
        <v>111</v>
      </c>
      <c r="E22" s="141"/>
      <c r="F22" s="141"/>
      <c r="G22" s="141"/>
      <c r="H22" s="141"/>
      <c r="I22" s="142"/>
    </row>
    <row r="23" spans="3:9" ht="21" thickBot="1" x14ac:dyDescent="0.25">
      <c r="C23" s="103" t="s">
        <v>101</v>
      </c>
      <c r="D23" s="140" t="s">
        <v>111</v>
      </c>
      <c r="E23" s="141"/>
      <c r="F23" s="141"/>
      <c r="G23" s="141"/>
      <c r="H23" s="141"/>
      <c r="I23" s="142"/>
    </row>
    <row r="24" spans="3:9" ht="21" thickBot="1" x14ac:dyDescent="0.25">
      <c r="C24" s="103" t="s">
        <v>102</v>
      </c>
      <c r="D24" s="140" t="s">
        <v>111</v>
      </c>
      <c r="E24" s="141"/>
      <c r="F24" s="141"/>
      <c r="G24" s="141"/>
      <c r="H24" s="141"/>
      <c r="I24" s="142"/>
    </row>
    <row r="28" spans="3:9" ht="26.25" x14ac:dyDescent="0.4">
      <c r="C28" s="101" t="s">
        <v>103</v>
      </c>
    </row>
    <row r="29" spans="3:9" x14ac:dyDescent="0.2">
      <c r="C29" s="99" t="s">
        <v>104</v>
      </c>
    </row>
    <row r="30" spans="3:9" x14ac:dyDescent="0.2">
      <c r="C30" s="127" t="s">
        <v>113</v>
      </c>
    </row>
  </sheetData>
  <mergeCells count="11">
    <mergeCell ref="C3:I3"/>
    <mergeCell ref="D9:I9"/>
    <mergeCell ref="D10:I11"/>
    <mergeCell ref="D12:I12"/>
    <mergeCell ref="D13:I13"/>
    <mergeCell ref="D8:I8"/>
    <mergeCell ref="D20:I20"/>
    <mergeCell ref="D21:I21"/>
    <mergeCell ref="D22:I22"/>
    <mergeCell ref="D23:I23"/>
    <mergeCell ref="D24:I24"/>
  </mergeCells>
  <hyperlinks>
    <hyperlink ref="C30" r:id="rId1" xr:uid="{00000000-0004-0000-0000-000000000000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opLeftCell="A24" workbookViewId="0">
      <selection activeCell="E9" sqref="E9"/>
    </sheetView>
  </sheetViews>
  <sheetFormatPr baseColWidth="10" defaultColWidth="11.42578125" defaultRowHeight="12.75" x14ac:dyDescent="0.2"/>
  <cols>
    <col min="1" max="1" width="57.42578125" style="42" customWidth="1"/>
    <col min="2" max="2" width="64.28515625" style="42" customWidth="1"/>
    <col min="3" max="3" width="13" style="42" customWidth="1"/>
    <col min="4" max="4" width="13.28515625" style="42" customWidth="1"/>
    <col min="5" max="5" width="13.42578125" style="42" customWidth="1"/>
    <col min="6" max="6" width="13.5703125" style="42" customWidth="1"/>
    <col min="7" max="11" width="13.7109375" style="42" bestFit="1" customWidth="1"/>
    <col min="12" max="16384" width="11.42578125" style="42"/>
  </cols>
  <sheetData>
    <row r="1" spans="1:8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  <c r="G1" s="40"/>
      <c r="H1" s="40"/>
    </row>
    <row r="2" spans="1:8" x14ac:dyDescent="0.2">
      <c r="A2" s="40" t="s">
        <v>83</v>
      </c>
      <c r="B2" s="40" t="str">
        <f>hiddenSheet!ekr_doktittel</f>
        <v>Holdbarhetsforsøk ZNT8A</v>
      </c>
      <c r="C2" s="40"/>
      <c r="D2" s="40"/>
      <c r="E2" s="40"/>
      <c r="F2" s="40"/>
      <c r="G2" s="40"/>
      <c r="H2" s="40"/>
    </row>
    <row r="3" spans="1:8" ht="20.25" x14ac:dyDescent="0.3">
      <c r="A3" s="41" t="s">
        <v>43</v>
      </c>
      <c r="B3" s="41"/>
      <c r="C3" s="41"/>
      <c r="D3" s="41"/>
      <c r="E3" s="41"/>
      <c r="F3" s="41"/>
      <c r="G3" s="41"/>
    </row>
    <row r="4" spans="1:8" ht="20.25" x14ac:dyDescent="0.3">
      <c r="A4" s="43"/>
      <c r="B4" s="41"/>
      <c r="C4" s="41"/>
      <c r="D4" s="41"/>
      <c r="E4" s="41"/>
      <c r="F4" s="41"/>
      <c r="G4" s="41"/>
    </row>
    <row r="5" spans="1:8" ht="20.25" x14ac:dyDescent="0.3">
      <c r="A5" s="41" t="s">
        <v>53</v>
      </c>
      <c r="B5" s="44" t="s">
        <v>114</v>
      </c>
      <c r="C5" s="41"/>
      <c r="D5" s="41"/>
      <c r="E5" s="41"/>
      <c r="F5" s="41"/>
      <c r="G5" s="41"/>
    </row>
    <row r="6" spans="1:8" ht="15" x14ac:dyDescent="0.2">
      <c r="A6" s="45" t="s">
        <v>41</v>
      </c>
      <c r="B6" s="45"/>
      <c r="C6" s="45"/>
      <c r="D6" s="45"/>
      <c r="E6" s="45"/>
      <c r="F6" s="45"/>
      <c r="G6" s="45"/>
    </row>
    <row r="7" spans="1:8" ht="15" x14ac:dyDescent="0.2">
      <c r="A7" s="46" t="s">
        <v>115</v>
      </c>
      <c r="B7" s="47"/>
      <c r="C7" s="47"/>
      <c r="D7" s="47"/>
      <c r="E7" s="47"/>
      <c r="F7" s="47"/>
      <c r="G7" s="47"/>
    </row>
    <row r="8" spans="1:8" ht="15" x14ac:dyDescent="0.2">
      <c r="A8" s="45"/>
      <c r="B8" s="47"/>
      <c r="C8" s="47"/>
      <c r="D8" s="45"/>
      <c r="E8" s="45"/>
      <c r="F8" s="45"/>
      <c r="G8" s="45"/>
    </row>
    <row r="9" spans="1:8" ht="15" x14ac:dyDescent="0.2">
      <c r="A9" s="45" t="s">
        <v>42</v>
      </c>
      <c r="B9" s="47"/>
      <c r="C9" s="47"/>
      <c r="D9" s="47"/>
      <c r="E9" s="47"/>
      <c r="F9" s="47"/>
      <c r="G9" s="47"/>
    </row>
    <row r="10" spans="1:8" ht="15" x14ac:dyDescent="0.2">
      <c r="A10" s="46" t="s">
        <v>119</v>
      </c>
      <c r="B10" s="47"/>
      <c r="C10" s="47"/>
      <c r="D10" s="47"/>
      <c r="E10" s="47"/>
      <c r="F10" s="47"/>
      <c r="G10" s="47"/>
    </row>
    <row r="11" spans="1:8" ht="15" x14ac:dyDescent="0.2">
      <c r="A11" s="45"/>
      <c r="B11" s="47"/>
      <c r="C11" s="47"/>
      <c r="D11" s="47"/>
      <c r="E11" s="45"/>
      <c r="F11" s="45"/>
      <c r="G11" s="45"/>
    </row>
    <row r="12" spans="1:8" ht="15" x14ac:dyDescent="0.2">
      <c r="A12" s="45" t="s">
        <v>88</v>
      </c>
      <c r="B12" s="47"/>
      <c r="C12" s="47"/>
      <c r="D12" s="47"/>
      <c r="E12" s="47"/>
      <c r="F12" s="47"/>
      <c r="G12" s="47"/>
    </row>
    <row r="13" spans="1:8" ht="15" x14ac:dyDescent="0.2">
      <c r="A13" s="154" t="s">
        <v>141</v>
      </c>
      <c r="B13" s="155"/>
      <c r="C13" s="47"/>
      <c r="D13" s="47"/>
      <c r="E13" s="47"/>
      <c r="F13" s="47"/>
      <c r="G13" s="47"/>
    </row>
    <row r="14" spans="1:8" ht="15" x14ac:dyDescent="0.2">
      <c r="A14" s="45"/>
      <c r="B14" s="45"/>
      <c r="C14" s="45"/>
      <c r="D14" s="45"/>
      <c r="E14" s="45"/>
      <c r="F14" s="45"/>
      <c r="G14" s="45"/>
    </row>
    <row r="15" spans="1:8" ht="15" x14ac:dyDescent="0.2">
      <c r="A15" s="45" t="s">
        <v>35</v>
      </c>
      <c r="B15" s="45"/>
      <c r="C15" s="45"/>
      <c r="D15" s="45"/>
      <c r="E15" s="45"/>
      <c r="F15" s="45"/>
      <c r="G15" s="45"/>
    </row>
    <row r="16" spans="1:8" ht="15" x14ac:dyDescent="0.2">
      <c r="A16" s="48" t="s">
        <v>116</v>
      </c>
      <c r="B16" s="49" t="s">
        <v>32</v>
      </c>
      <c r="C16" s="49"/>
      <c r="D16" s="49"/>
      <c r="E16" s="45"/>
      <c r="F16" s="45"/>
      <c r="G16" s="45"/>
    </row>
    <row r="17" spans="1:10" ht="15" x14ac:dyDescent="0.2">
      <c r="A17" s="48"/>
      <c r="B17" s="49" t="s">
        <v>34</v>
      </c>
      <c r="C17" s="50"/>
      <c r="D17" s="51"/>
      <c r="E17" s="45"/>
      <c r="F17" s="45"/>
      <c r="G17" s="47"/>
    </row>
    <row r="18" spans="1:10" ht="15" x14ac:dyDescent="0.2">
      <c r="A18" s="48"/>
      <c r="B18" s="52" t="s">
        <v>33</v>
      </c>
      <c r="C18" s="53"/>
      <c r="D18" s="54"/>
      <c r="E18" s="45"/>
      <c r="F18" s="45"/>
      <c r="G18" s="45"/>
    </row>
    <row r="19" spans="1:10" ht="15" x14ac:dyDescent="0.2">
      <c r="A19" s="45"/>
      <c r="B19" s="45"/>
      <c r="C19" s="45"/>
      <c r="D19" s="45"/>
      <c r="E19" s="45"/>
      <c r="F19" s="45"/>
      <c r="G19" s="45"/>
    </row>
    <row r="20" spans="1:10" ht="15" x14ac:dyDescent="0.2">
      <c r="A20" s="45" t="s">
        <v>37</v>
      </c>
      <c r="B20" s="45"/>
      <c r="C20" s="45"/>
      <c r="D20" s="45"/>
      <c r="E20" s="45"/>
      <c r="F20" s="45"/>
      <c r="G20" s="45"/>
    </row>
    <row r="21" spans="1:10" ht="15" x14ac:dyDescent="0.2">
      <c r="A21" s="48"/>
      <c r="B21" s="49" t="s">
        <v>36</v>
      </c>
      <c r="C21" s="45"/>
      <c r="D21" s="45"/>
      <c r="E21" s="45"/>
      <c r="F21" s="45"/>
      <c r="G21" s="45"/>
    </row>
    <row r="22" spans="1:10" ht="15" x14ac:dyDescent="0.2">
      <c r="A22" s="48"/>
      <c r="B22" s="49" t="s">
        <v>39</v>
      </c>
      <c r="C22" s="45"/>
      <c r="D22" s="45"/>
      <c r="E22" s="45"/>
      <c r="F22" s="45"/>
      <c r="G22" s="45"/>
    </row>
    <row r="23" spans="1:10" ht="15" x14ac:dyDescent="0.2">
      <c r="A23" s="48"/>
      <c r="B23" s="49" t="s">
        <v>38</v>
      </c>
      <c r="C23" s="45"/>
      <c r="D23" s="45"/>
      <c r="E23" s="45"/>
      <c r="F23" s="45"/>
      <c r="G23" s="45"/>
    </row>
    <row r="24" spans="1:10" ht="15" x14ac:dyDescent="0.2">
      <c r="A24" s="48" t="s">
        <v>117</v>
      </c>
      <c r="B24" s="49" t="s">
        <v>40</v>
      </c>
      <c r="C24" s="45"/>
      <c r="D24" s="45"/>
      <c r="E24" s="45"/>
      <c r="F24" s="45"/>
      <c r="G24" s="45"/>
    </row>
    <row r="25" spans="1:10" ht="15" x14ac:dyDescent="0.2">
      <c r="A25" s="45"/>
      <c r="B25" s="45"/>
      <c r="C25" s="45"/>
      <c r="D25" s="45"/>
      <c r="E25" s="45"/>
      <c r="F25" s="45"/>
      <c r="G25" s="45"/>
    </row>
    <row r="26" spans="1:10" ht="15" x14ac:dyDescent="0.2">
      <c r="A26" s="45" t="s">
        <v>54</v>
      </c>
      <c r="B26" s="45"/>
      <c r="C26" s="45"/>
      <c r="D26" s="45"/>
      <c r="E26" s="45"/>
      <c r="F26" s="45"/>
      <c r="G26" s="45"/>
    </row>
    <row r="27" spans="1:10" ht="15.75" x14ac:dyDescent="0.25">
      <c r="A27" s="55" t="s">
        <v>55</v>
      </c>
      <c r="B27" s="49" t="s">
        <v>56</v>
      </c>
      <c r="C27" s="49" t="s">
        <v>57</v>
      </c>
      <c r="D27" s="49" t="s">
        <v>58</v>
      </c>
      <c r="E27" s="49" t="s">
        <v>59</v>
      </c>
      <c r="F27" s="49" t="s">
        <v>60</v>
      </c>
      <c r="G27" s="49" t="s">
        <v>61</v>
      </c>
      <c r="H27" s="49" t="s">
        <v>90</v>
      </c>
      <c r="I27" s="49" t="s">
        <v>91</v>
      </c>
      <c r="J27" s="49" t="s">
        <v>92</v>
      </c>
    </row>
    <row r="28" spans="1:10" ht="15" x14ac:dyDescent="0.2">
      <c r="A28" s="49" t="s">
        <v>89</v>
      </c>
      <c r="B28" s="46" t="s">
        <v>127</v>
      </c>
      <c r="C28" s="46"/>
      <c r="D28" s="46"/>
      <c r="E28" s="46"/>
      <c r="F28" s="46"/>
      <c r="G28" s="46"/>
      <c r="H28" s="46"/>
      <c r="I28" s="46"/>
      <c r="J28" s="46"/>
    </row>
    <row r="29" spans="1:10" ht="15" x14ac:dyDescent="0.2">
      <c r="A29" s="49" t="s">
        <v>62</v>
      </c>
      <c r="B29" s="46" t="s">
        <v>118</v>
      </c>
      <c r="C29" s="46"/>
      <c r="D29" s="46"/>
      <c r="E29" s="46"/>
      <c r="F29" s="46"/>
      <c r="G29" s="46"/>
      <c r="H29" s="46"/>
      <c r="I29" s="46"/>
      <c r="J29" s="46"/>
    </row>
    <row r="30" spans="1:10" ht="15" x14ac:dyDescent="0.2">
      <c r="A30" s="49" t="s">
        <v>63</v>
      </c>
      <c r="B30" s="46" t="s">
        <v>120</v>
      </c>
      <c r="C30" s="46" t="s">
        <v>121</v>
      </c>
      <c r="D30" s="46" t="s">
        <v>122</v>
      </c>
      <c r="E30" s="46" t="s">
        <v>123</v>
      </c>
      <c r="F30" s="46"/>
      <c r="G30" s="46"/>
      <c r="H30" s="46"/>
      <c r="I30" s="46"/>
      <c r="J30" s="46"/>
    </row>
    <row r="31" spans="1:10" ht="15" x14ac:dyDescent="0.2">
      <c r="A31" s="49" t="s">
        <v>64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15.75" x14ac:dyDescent="0.25">
      <c r="A32" s="49" t="s">
        <v>65</v>
      </c>
      <c r="B32" s="46" t="s">
        <v>125</v>
      </c>
      <c r="C32" s="46"/>
      <c r="D32" s="46"/>
      <c r="E32" s="46"/>
      <c r="F32" s="46"/>
      <c r="G32" s="46"/>
      <c r="H32" s="46"/>
      <c r="I32" s="46"/>
      <c r="J32" s="46"/>
    </row>
    <row r="33" spans="1:10" ht="15.75" thickBot="1" x14ac:dyDescent="0.25">
      <c r="A33" s="56" t="s">
        <v>66</v>
      </c>
      <c r="B33" s="57" t="s">
        <v>126</v>
      </c>
      <c r="C33" s="57"/>
      <c r="D33" s="57"/>
      <c r="E33" s="57"/>
      <c r="F33" s="57"/>
      <c r="G33" s="57"/>
      <c r="H33" s="57"/>
      <c r="I33" s="57"/>
      <c r="J33" s="57"/>
    </row>
    <row r="34" spans="1:10" ht="15" x14ac:dyDescent="0.2">
      <c r="A34" s="58" t="s">
        <v>67</v>
      </c>
      <c r="B34" s="59"/>
      <c r="C34" s="59"/>
      <c r="D34" s="59"/>
      <c r="E34" s="59"/>
      <c r="F34" s="59"/>
      <c r="G34" s="60"/>
      <c r="H34" s="60"/>
      <c r="I34" s="60"/>
      <c r="J34" s="60"/>
    </row>
    <row r="35" spans="1:10" ht="15" x14ac:dyDescent="0.2">
      <c r="A35" s="61" t="s">
        <v>68</v>
      </c>
      <c r="B35" s="46">
        <v>2000</v>
      </c>
      <c r="C35" s="46"/>
      <c r="D35" s="46"/>
      <c r="E35" s="46"/>
      <c r="F35" s="46"/>
      <c r="G35" s="62"/>
      <c r="H35" s="62"/>
      <c r="I35" s="62"/>
      <c r="J35" s="62"/>
    </row>
    <row r="36" spans="1:10" ht="15" x14ac:dyDescent="0.2">
      <c r="A36" s="61" t="s">
        <v>69</v>
      </c>
      <c r="B36" s="46">
        <v>20</v>
      </c>
      <c r="C36" s="46"/>
      <c r="D36" s="46"/>
      <c r="E36" s="46"/>
      <c r="F36" s="46"/>
      <c r="G36" s="62"/>
      <c r="H36" s="62"/>
      <c r="I36" s="62"/>
      <c r="J36" s="62"/>
    </row>
    <row r="37" spans="1:10" ht="15.75" thickBot="1" x14ac:dyDescent="0.25">
      <c r="A37" s="63" t="s">
        <v>70</v>
      </c>
      <c r="B37" s="64">
        <v>10</v>
      </c>
      <c r="C37" s="64"/>
      <c r="D37" s="64"/>
      <c r="E37" s="64"/>
      <c r="F37" s="64"/>
      <c r="G37" s="65"/>
      <c r="H37" s="65"/>
      <c r="I37" s="65"/>
      <c r="J37" s="65"/>
    </row>
    <row r="38" spans="1:10" ht="15" x14ac:dyDescent="0.2">
      <c r="A38" s="66" t="s">
        <v>71</v>
      </c>
      <c r="B38" s="66"/>
      <c r="C38" s="66"/>
      <c r="D38" s="66"/>
      <c r="E38" s="66"/>
      <c r="F38" s="66"/>
      <c r="G38" s="66"/>
      <c r="H38" s="66"/>
      <c r="I38" s="66"/>
      <c r="J38" s="66"/>
    </row>
    <row r="39" spans="1:10" ht="18" x14ac:dyDescent="0.2">
      <c r="A39" s="49" t="s">
        <v>72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5" x14ac:dyDescent="0.2">
      <c r="A40" s="49" t="s">
        <v>31</v>
      </c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5" x14ac:dyDescent="0.2">
      <c r="A41" s="49" t="s">
        <v>73</v>
      </c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15.75" x14ac:dyDescent="0.25">
      <c r="A42" s="49" t="s">
        <v>74</v>
      </c>
      <c r="B42" s="128" t="s">
        <v>124</v>
      </c>
      <c r="C42" s="46"/>
      <c r="D42" s="46"/>
      <c r="E42" s="46"/>
      <c r="F42" s="46"/>
      <c r="G42" s="46"/>
      <c r="H42" s="46"/>
      <c r="I42" s="46"/>
      <c r="J42" s="46"/>
    </row>
    <row r="43" spans="1:10" ht="15" x14ac:dyDescent="0.2">
      <c r="A43" s="49" t="s">
        <v>75</v>
      </c>
      <c r="B43" s="46"/>
      <c r="C43" s="46"/>
      <c r="D43" s="46"/>
      <c r="E43" s="46"/>
      <c r="F43" s="46"/>
      <c r="G43" s="46"/>
      <c r="H43" s="46"/>
      <c r="I43" s="46"/>
      <c r="J43" s="46"/>
    </row>
    <row r="44" spans="1:10" ht="15" x14ac:dyDescent="0.2">
      <c r="A44" s="45"/>
      <c r="B44" s="45"/>
      <c r="C44" s="45"/>
      <c r="D44" s="45"/>
      <c r="E44" s="45"/>
      <c r="F44" s="45"/>
      <c r="G44" s="45"/>
    </row>
    <row r="45" spans="1:10" ht="15" x14ac:dyDescent="0.2">
      <c r="A45" s="153" t="s">
        <v>76</v>
      </c>
      <c r="B45" s="153"/>
      <c r="C45" s="153"/>
      <c r="D45" s="153"/>
      <c r="E45" s="153"/>
      <c r="F45" s="153"/>
      <c r="G45" s="153"/>
    </row>
  </sheetData>
  <mergeCells count="2">
    <mergeCell ref="A45:G45"/>
    <mergeCell ref="A13:B13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/>
  </sheetViews>
  <sheetFormatPr baseColWidth="10" defaultRowHeight="12.75" x14ac:dyDescent="0.2"/>
  <sheetData>
    <row r="1" spans="1:2" x14ac:dyDescent="0.2">
      <c r="A1">
        <v>-10</v>
      </c>
      <c r="B1" s="76" t="s">
        <v>82</v>
      </c>
    </row>
    <row r="2" spans="1:2" x14ac:dyDescent="0.2">
      <c r="A2" t="s">
        <v>79</v>
      </c>
      <c r="B2" s="76" t="s">
        <v>108</v>
      </c>
    </row>
    <row r="3" spans="1:2" x14ac:dyDescent="0.2">
      <c r="A3" t="s">
        <v>107</v>
      </c>
      <c r="B3" s="76" t="s">
        <v>106</v>
      </c>
    </row>
    <row r="4" spans="1:2" x14ac:dyDescent="0.2">
      <c r="A4" t="s">
        <v>153</v>
      </c>
      <c r="B4" s="76" t="s">
        <v>152</v>
      </c>
    </row>
    <row r="5" spans="1:2" x14ac:dyDescent="0.2">
      <c r="A5" t="s">
        <v>154</v>
      </c>
      <c r="B5" s="76" t="s">
        <v>96</v>
      </c>
    </row>
    <row r="6" spans="1:2" x14ac:dyDescent="0.2">
      <c r="A6" t="s">
        <v>155</v>
      </c>
      <c r="B6" s="76" t="s">
        <v>109</v>
      </c>
    </row>
    <row r="7" spans="1:2" x14ac:dyDescent="0.2">
      <c r="A7" t="s">
        <v>80</v>
      </c>
    </row>
    <row r="8" spans="1:2" x14ac:dyDescent="0.2">
      <c r="A8" t="s">
        <v>80</v>
      </c>
    </row>
    <row r="9" spans="1:2" x14ac:dyDescent="0.2">
      <c r="A9" t="s">
        <v>80</v>
      </c>
    </row>
    <row r="10" spans="1:2" x14ac:dyDescent="0.2">
      <c r="A10" t="s">
        <v>80</v>
      </c>
    </row>
    <row r="11" spans="1:2" x14ac:dyDescent="0.2">
      <c r="A11" t="s">
        <v>80</v>
      </c>
    </row>
    <row r="12" spans="1:2" x14ac:dyDescent="0.2">
      <c r="A12">
        <v>0</v>
      </c>
    </row>
    <row r="13" spans="1:2" x14ac:dyDescent="0.2">
      <c r="A13" t="s">
        <v>156</v>
      </c>
    </row>
    <row r="14" spans="1:2" x14ac:dyDescent="0.2">
      <c r="A14">
        <v>2.2000000000000002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E9827"/>
  <sheetViews>
    <sheetView topLeftCell="C48" zoomScaleNormal="100" workbookViewId="0">
      <selection activeCell="G20" sqref="G20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5"/>
    <col min="20" max="42" width="11.42578125" style="39"/>
    <col min="43" max="135" width="11.42578125" style="5"/>
  </cols>
  <sheetData>
    <row r="1" spans="1:18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  <c r="G1" s="40"/>
      <c r="H1" s="40"/>
      <c r="I1" s="95" t="s">
        <v>94</v>
      </c>
      <c r="J1" s="96"/>
      <c r="K1" s="98" t="s">
        <v>105</v>
      </c>
      <c r="L1" s="96"/>
      <c r="M1" s="96"/>
    </row>
    <row r="2" spans="1:18" x14ac:dyDescent="0.2">
      <c r="A2" s="40" t="s">
        <v>83</v>
      </c>
      <c r="B2" s="40" t="str">
        <f>hiddenSheet!ekr_doktittel</f>
        <v>Holdbarhetsforsøk ZNT8A</v>
      </c>
      <c r="C2" s="40"/>
      <c r="D2" s="40"/>
      <c r="E2" s="40"/>
      <c r="F2" s="40"/>
      <c r="G2" s="40"/>
      <c r="H2" s="40"/>
      <c r="I2" s="95" t="s">
        <v>95</v>
      </c>
      <c r="J2" s="96"/>
      <c r="K2" s="97"/>
      <c r="L2" s="105"/>
      <c r="M2" s="105"/>
      <c r="N2" s="106"/>
      <c r="O2" s="106"/>
      <c r="P2" s="106"/>
    </row>
    <row r="3" spans="1:18" ht="23.25" x14ac:dyDescent="0.35">
      <c r="A3" s="9" t="s">
        <v>13</v>
      </c>
      <c r="B3" s="10"/>
      <c r="C3" s="159" t="s">
        <v>133</v>
      </c>
      <c r="D3" s="160"/>
      <c r="E3" s="160"/>
      <c r="F3" s="160"/>
      <c r="G3" s="160"/>
      <c r="H3" s="160"/>
      <c r="I3" s="160"/>
      <c r="J3" s="160"/>
      <c r="K3" s="11"/>
      <c r="L3" s="10"/>
      <c r="M3" s="10"/>
      <c r="N3" s="10"/>
      <c r="O3" s="10"/>
      <c r="P3" s="10"/>
      <c r="Q3" s="10"/>
      <c r="R3" s="10"/>
    </row>
    <row r="4" spans="1:18" ht="23.25" x14ac:dyDescent="0.35">
      <c r="A4" s="12"/>
      <c r="B4" s="10"/>
      <c r="C4" s="10"/>
      <c r="D4" s="10"/>
      <c r="E4" s="10"/>
      <c r="F4" s="10"/>
      <c r="G4" s="10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x14ac:dyDescent="0.2">
      <c r="A5" s="13" t="s">
        <v>11</v>
      </c>
      <c r="B5" s="3">
        <v>10</v>
      </c>
      <c r="C5" s="14" t="s">
        <v>25</v>
      </c>
      <c r="D5" s="13"/>
      <c r="E5" s="4">
        <v>15</v>
      </c>
      <c r="F5" s="14" t="s">
        <v>22</v>
      </c>
      <c r="G5" s="15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x14ac:dyDescent="0.2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</row>
    <row r="7" spans="1:18" ht="15.75" thickBot="1" x14ac:dyDescent="0.3">
      <c r="A7" s="77"/>
      <c r="B7" s="126" t="s">
        <v>0</v>
      </c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6</v>
      </c>
      <c r="I7" s="126" t="s">
        <v>27</v>
      </c>
      <c r="J7" s="126" t="s">
        <v>28</v>
      </c>
      <c r="K7" s="77"/>
      <c r="L7" s="78"/>
      <c r="M7" s="78"/>
      <c r="N7" s="78"/>
      <c r="O7" s="78"/>
      <c r="P7" s="78"/>
      <c r="Q7" s="78"/>
      <c r="R7" s="78"/>
    </row>
    <row r="8" spans="1:18" ht="15.75" thickBot="1" x14ac:dyDescent="0.3">
      <c r="A8" s="79" t="s">
        <v>12</v>
      </c>
      <c r="B8" s="122">
        <v>0</v>
      </c>
      <c r="C8" s="123">
        <v>72</v>
      </c>
      <c r="D8" s="123">
        <v>120</v>
      </c>
      <c r="E8" s="123">
        <v>168</v>
      </c>
      <c r="F8" s="123"/>
      <c r="G8" s="123"/>
      <c r="H8" s="124"/>
      <c r="I8" s="123"/>
      <c r="J8" s="125"/>
      <c r="K8" s="80"/>
      <c r="L8" s="77"/>
      <c r="M8" s="77"/>
      <c r="N8" s="77"/>
      <c r="O8" s="77"/>
      <c r="P8" s="77"/>
      <c r="Q8" s="77"/>
      <c r="R8" s="77"/>
    </row>
    <row r="9" spans="1:18" ht="15.75" thickBot="1" x14ac:dyDescent="0.3">
      <c r="A9" s="81" t="s">
        <v>20</v>
      </c>
      <c r="B9" s="161" t="s">
        <v>21</v>
      </c>
      <c r="C9" s="162"/>
      <c r="D9" s="162"/>
      <c r="E9" s="162"/>
      <c r="F9" s="162"/>
      <c r="G9" s="162"/>
      <c r="H9" s="162"/>
      <c r="I9" s="163"/>
      <c r="J9" s="164"/>
      <c r="K9" s="80"/>
      <c r="L9" s="77"/>
      <c r="M9" s="77"/>
      <c r="N9" s="77"/>
      <c r="O9" s="77"/>
      <c r="P9" s="77"/>
      <c r="Q9" s="77"/>
      <c r="R9" s="77"/>
    </row>
    <row r="10" spans="1:18" ht="15" x14ac:dyDescent="0.25">
      <c r="A10" s="82">
        <v>1</v>
      </c>
      <c r="B10" s="91">
        <v>605.53499999999997</v>
      </c>
      <c r="C10" s="92">
        <v>545.41</v>
      </c>
      <c r="D10" s="92">
        <v>590.34199999999998</v>
      </c>
      <c r="E10" s="92">
        <v>605.66300000000001</v>
      </c>
      <c r="F10" s="92"/>
      <c r="G10" s="92"/>
      <c r="H10" s="92"/>
      <c r="I10" s="92"/>
      <c r="J10" s="108"/>
      <c r="K10" s="77"/>
      <c r="L10" s="77"/>
      <c r="M10" s="77"/>
      <c r="N10" s="77"/>
      <c r="O10" s="77"/>
      <c r="P10" s="77"/>
      <c r="Q10" s="77"/>
      <c r="R10" s="77"/>
    </row>
    <row r="11" spans="1:18" ht="15" x14ac:dyDescent="0.25">
      <c r="A11" s="83">
        <v>2</v>
      </c>
      <c r="B11" s="93">
        <v>938.36400000000003</v>
      </c>
      <c r="C11" s="94">
        <v>964.66200000000003</v>
      </c>
      <c r="D11" s="94">
        <v>1007.44</v>
      </c>
      <c r="E11" s="94">
        <v>1019.83</v>
      </c>
      <c r="F11" s="94"/>
      <c r="G11" s="94"/>
      <c r="H11" s="94"/>
      <c r="I11" s="94"/>
      <c r="J11" s="109"/>
      <c r="K11" s="77"/>
      <c r="L11" s="77"/>
      <c r="M11" s="77"/>
      <c r="N11" s="77"/>
      <c r="O11" s="77"/>
      <c r="P11" s="77"/>
      <c r="Q11" s="77"/>
      <c r="R11" s="77"/>
    </row>
    <row r="12" spans="1:18" ht="15" x14ac:dyDescent="0.25">
      <c r="A12" s="83">
        <v>3</v>
      </c>
      <c r="B12" s="93">
        <v>34.820700000000002</v>
      </c>
      <c r="C12" s="94">
        <v>31.7089</v>
      </c>
      <c r="D12" s="94">
        <v>33.318399999999997</v>
      </c>
      <c r="E12" s="94">
        <v>36.179000000000002</v>
      </c>
      <c r="F12" s="94"/>
      <c r="G12" s="94"/>
      <c r="H12" s="94"/>
      <c r="I12" s="94"/>
      <c r="J12" s="109"/>
      <c r="K12" s="77"/>
      <c r="L12" s="77"/>
      <c r="M12" s="77"/>
      <c r="N12" s="77"/>
      <c r="O12" s="77"/>
      <c r="P12" s="77"/>
      <c r="Q12" s="77"/>
      <c r="R12" s="77"/>
    </row>
    <row r="13" spans="1:18" ht="15" x14ac:dyDescent="0.25">
      <c r="A13" s="83">
        <v>4</v>
      </c>
      <c r="B13" s="93">
        <v>32.019500000000001</v>
      </c>
      <c r="C13" s="94">
        <v>34.704500000000003</v>
      </c>
      <c r="D13" s="94">
        <v>37.628300000000003</v>
      </c>
      <c r="E13" s="94">
        <v>38.994999999999997</v>
      </c>
      <c r="F13" s="94"/>
      <c r="G13" s="94"/>
      <c r="H13" s="94"/>
      <c r="I13" s="94"/>
      <c r="J13" s="109"/>
      <c r="K13" s="77"/>
      <c r="L13" s="77"/>
      <c r="M13" s="77"/>
      <c r="N13" s="77"/>
      <c r="O13" s="77"/>
      <c r="P13" s="77"/>
      <c r="Q13" s="77"/>
      <c r="R13" s="77"/>
    </row>
    <row r="14" spans="1:18" ht="15" x14ac:dyDescent="0.25">
      <c r="A14" s="83">
        <v>5</v>
      </c>
      <c r="B14" s="93">
        <v>52.540999999999997</v>
      </c>
      <c r="C14" s="94">
        <v>50.537999999999997</v>
      </c>
      <c r="D14" s="94">
        <v>56.643999999999998</v>
      </c>
      <c r="E14" s="94">
        <v>58.034999999999997</v>
      </c>
      <c r="F14" s="94"/>
      <c r="G14" s="94"/>
      <c r="H14" s="94"/>
      <c r="I14" s="94"/>
      <c r="J14" s="109"/>
      <c r="K14" s="77"/>
      <c r="L14" s="77"/>
      <c r="M14" s="77"/>
      <c r="N14" s="77"/>
      <c r="O14" s="77"/>
      <c r="P14" s="77"/>
      <c r="Q14" s="77"/>
      <c r="R14" s="77"/>
    </row>
    <row r="15" spans="1:18" ht="15" x14ac:dyDescent="0.25">
      <c r="A15" s="83">
        <v>6</v>
      </c>
      <c r="B15" s="93">
        <v>42.231000000000002</v>
      </c>
      <c r="C15" s="94">
        <v>40.182000000000002</v>
      </c>
      <c r="D15" s="94">
        <v>44.134999999999998</v>
      </c>
      <c r="E15" s="94">
        <v>43.289000000000001</v>
      </c>
      <c r="F15" s="94"/>
      <c r="G15" s="94"/>
      <c r="H15" s="94"/>
      <c r="I15" s="94"/>
      <c r="J15" s="109"/>
      <c r="K15" s="77"/>
      <c r="L15" s="77"/>
      <c r="M15" s="77"/>
      <c r="N15" s="77"/>
      <c r="O15" s="77"/>
      <c r="P15" s="77"/>
      <c r="Q15" s="77"/>
      <c r="R15" s="77"/>
    </row>
    <row r="16" spans="1:18" ht="15" x14ac:dyDescent="0.25">
      <c r="A16" s="83">
        <v>7</v>
      </c>
      <c r="B16" s="93">
        <f>(43.543+59.917)/2</f>
        <v>51.730000000000004</v>
      </c>
      <c r="C16" s="94">
        <f>(46.422+49.978)/2</f>
        <v>48.2</v>
      </c>
      <c r="D16" s="94">
        <f>(49.614+50.214)/2</f>
        <v>49.914000000000001</v>
      </c>
      <c r="E16" s="94">
        <f>(58.444+56.98)/2</f>
        <v>57.712000000000003</v>
      </c>
      <c r="F16" s="94"/>
      <c r="G16" s="94"/>
      <c r="H16" s="94"/>
      <c r="I16" s="94"/>
      <c r="J16" s="109"/>
      <c r="K16" s="77"/>
      <c r="L16" s="77"/>
      <c r="M16" s="77"/>
      <c r="N16" s="77"/>
      <c r="O16" s="77"/>
      <c r="P16" s="77"/>
      <c r="Q16" s="77"/>
      <c r="R16" s="77"/>
    </row>
    <row r="17" spans="1:18" ht="15" x14ac:dyDescent="0.25">
      <c r="A17" s="83">
        <v>8</v>
      </c>
      <c r="B17" s="93">
        <f>(616.846+529.297)/2</f>
        <v>573.07150000000001</v>
      </c>
      <c r="C17" s="94">
        <f>(547.318+542.774)/2</f>
        <v>545.04600000000005</v>
      </c>
      <c r="D17" s="94">
        <f>(497.733+501.168)/2</f>
        <v>499.45050000000003</v>
      </c>
      <c r="E17" s="94">
        <f>(596.251+565.031)/2</f>
        <v>580.64099999999996</v>
      </c>
      <c r="F17" s="94"/>
      <c r="G17" s="94"/>
      <c r="H17" s="94"/>
      <c r="I17" s="94"/>
      <c r="J17" s="109"/>
      <c r="K17" s="77"/>
      <c r="L17" s="77"/>
      <c r="M17" s="77"/>
      <c r="N17" s="77"/>
      <c r="O17" s="77"/>
      <c r="P17" s="77"/>
      <c r="Q17" s="77"/>
      <c r="R17" s="77"/>
    </row>
    <row r="18" spans="1:18" ht="15" x14ac:dyDescent="0.25">
      <c r="A18" s="83">
        <v>9</v>
      </c>
      <c r="B18" s="93">
        <f>(119.075+122.714)/2</f>
        <v>120.89449999999999</v>
      </c>
      <c r="C18" s="94">
        <f>(121.362+114.202)/2</f>
        <v>117.782</v>
      </c>
      <c r="D18" s="94">
        <f>(130.065+134.251)/2</f>
        <v>132.15800000000002</v>
      </c>
      <c r="E18" s="94">
        <f>(132.12+150.244)/2</f>
        <v>141.18200000000002</v>
      </c>
      <c r="F18" s="94"/>
      <c r="G18" s="94"/>
      <c r="H18" s="94"/>
      <c r="I18" s="94"/>
      <c r="J18" s="109"/>
      <c r="K18" s="77"/>
      <c r="L18" s="77"/>
      <c r="M18" s="77"/>
      <c r="N18" s="77"/>
      <c r="O18" s="77"/>
      <c r="P18" s="77"/>
      <c r="Q18" s="77"/>
      <c r="R18" s="77"/>
    </row>
    <row r="19" spans="1:18" ht="15" x14ac:dyDescent="0.25">
      <c r="A19" s="83">
        <v>10</v>
      </c>
      <c r="B19" s="93">
        <f>(664.89+889.95)/2</f>
        <v>777.42000000000007</v>
      </c>
      <c r="C19" s="94">
        <f>(729.353+679.068)/2</f>
        <v>704.21049999999991</v>
      </c>
      <c r="D19" s="94">
        <f>(840.432+712.389)/2</f>
        <v>776.41049999999996</v>
      </c>
      <c r="E19" s="94">
        <f>(815.532+746.184)/2</f>
        <v>780.85799999999995</v>
      </c>
      <c r="F19" s="94"/>
      <c r="G19" s="94"/>
      <c r="H19" s="94"/>
      <c r="I19" s="94"/>
      <c r="J19" s="109"/>
      <c r="K19" s="77"/>
      <c r="L19" s="77"/>
      <c r="M19" s="77"/>
      <c r="N19" s="77"/>
      <c r="O19" s="77"/>
      <c r="P19" s="77"/>
      <c r="Q19" s="77"/>
      <c r="R19" s="77"/>
    </row>
    <row r="20" spans="1:18" ht="15" x14ac:dyDescent="0.25">
      <c r="A20" s="83">
        <v>11</v>
      </c>
      <c r="B20" s="93">
        <v>1043.71</v>
      </c>
      <c r="C20" s="94">
        <v>1021.87</v>
      </c>
      <c r="D20" s="94">
        <v>1030.5999999999999</v>
      </c>
      <c r="E20" s="94">
        <v>1038.79</v>
      </c>
      <c r="F20" s="94"/>
      <c r="G20" s="94"/>
      <c r="H20" s="94"/>
      <c r="I20" s="94"/>
      <c r="J20" s="109"/>
      <c r="K20" s="77"/>
      <c r="L20" s="77"/>
      <c r="M20" s="77"/>
      <c r="N20" s="77"/>
      <c r="O20" s="77"/>
      <c r="P20" s="77"/>
      <c r="Q20" s="77"/>
      <c r="R20" s="77"/>
    </row>
    <row r="21" spans="1:18" ht="15" x14ac:dyDescent="0.25">
      <c r="A21" s="83">
        <v>12</v>
      </c>
      <c r="B21" s="93">
        <v>0</v>
      </c>
      <c r="C21" s="94">
        <v>3.7549999999999999</v>
      </c>
      <c r="D21" s="94">
        <v>0</v>
      </c>
      <c r="E21" s="94">
        <v>0.93400000000000005</v>
      </c>
      <c r="F21" s="94"/>
      <c r="G21" s="94"/>
      <c r="H21" s="94"/>
      <c r="I21" s="94"/>
      <c r="J21" s="109"/>
      <c r="K21" s="77"/>
      <c r="L21" s="77"/>
      <c r="M21" s="77"/>
      <c r="N21" s="77"/>
      <c r="O21" s="77"/>
      <c r="P21" s="77"/>
      <c r="Q21" s="77"/>
      <c r="R21" s="77"/>
    </row>
    <row r="22" spans="1:18" ht="15" x14ac:dyDescent="0.25">
      <c r="A22" s="83">
        <v>13</v>
      </c>
      <c r="B22" s="93">
        <f>(6.083+5.895)/2</f>
        <v>5.9889999999999999</v>
      </c>
      <c r="C22" s="94">
        <f>(5.267+5.366)/2</f>
        <v>5.3164999999999996</v>
      </c>
      <c r="D22" s="94">
        <f>(4.33+6.177)/2</f>
        <v>5.2534999999999998</v>
      </c>
      <c r="E22" s="94">
        <f>(7.135+7.431)/2</f>
        <v>7.2829999999999995</v>
      </c>
      <c r="F22" s="94"/>
      <c r="G22" s="94"/>
      <c r="H22" s="94"/>
      <c r="I22" s="94"/>
      <c r="J22" s="109"/>
      <c r="K22" s="77"/>
      <c r="L22" s="77"/>
      <c r="M22" s="77"/>
      <c r="N22" s="77"/>
      <c r="O22" s="77"/>
      <c r="P22" s="77"/>
      <c r="Q22" s="77"/>
      <c r="R22" s="77"/>
    </row>
    <row r="23" spans="1:18" ht="15" x14ac:dyDescent="0.25">
      <c r="A23" s="83">
        <v>14</v>
      </c>
      <c r="B23" s="93"/>
      <c r="C23" s="94"/>
      <c r="D23" s="94"/>
      <c r="E23" s="94"/>
      <c r="F23" s="94"/>
      <c r="G23" s="94"/>
      <c r="H23" s="94"/>
      <c r="I23" s="94"/>
      <c r="J23" s="109"/>
      <c r="K23" s="77"/>
      <c r="L23" s="77"/>
      <c r="M23" s="77"/>
      <c r="N23" s="77"/>
      <c r="O23" s="77"/>
      <c r="P23" s="77"/>
      <c r="Q23" s="77"/>
      <c r="R23" s="77"/>
    </row>
    <row r="24" spans="1:18" ht="15" x14ac:dyDescent="0.25">
      <c r="A24" s="83">
        <v>15</v>
      </c>
      <c r="B24" s="93"/>
      <c r="C24" s="94"/>
      <c r="D24" s="94"/>
      <c r="E24" s="94"/>
      <c r="F24" s="94"/>
      <c r="G24" s="94"/>
      <c r="H24" s="94"/>
      <c r="I24" s="94"/>
      <c r="J24" s="109"/>
      <c r="K24" s="77"/>
      <c r="L24" s="77"/>
      <c r="M24" s="77"/>
      <c r="N24" s="77"/>
      <c r="O24" s="77"/>
      <c r="P24" s="77"/>
      <c r="Q24" s="77"/>
      <c r="R24" s="77"/>
    </row>
    <row r="25" spans="1:18" ht="15" x14ac:dyDescent="0.25">
      <c r="A25" s="83">
        <v>16</v>
      </c>
      <c r="B25" s="93"/>
      <c r="C25" s="94"/>
      <c r="D25" s="94"/>
      <c r="E25" s="94"/>
      <c r="F25" s="111"/>
      <c r="G25" s="112"/>
      <c r="H25" s="112"/>
      <c r="I25" s="112"/>
      <c r="J25" s="109"/>
      <c r="K25" s="77"/>
      <c r="L25" s="77"/>
      <c r="M25" s="77"/>
      <c r="N25" s="77"/>
      <c r="O25" s="77"/>
      <c r="P25" s="77"/>
      <c r="Q25" s="77"/>
      <c r="R25" s="77"/>
    </row>
    <row r="26" spans="1:18" ht="15" x14ac:dyDescent="0.25">
      <c r="A26" s="83">
        <v>17</v>
      </c>
      <c r="B26" s="93"/>
      <c r="C26" s="94"/>
      <c r="D26" s="94"/>
      <c r="E26" s="94"/>
      <c r="F26" s="111"/>
      <c r="G26" s="112"/>
      <c r="H26" s="112"/>
      <c r="I26" s="112"/>
      <c r="J26" s="109"/>
      <c r="K26" s="77"/>
      <c r="L26" s="77"/>
      <c r="M26" s="77"/>
      <c r="N26" s="77"/>
      <c r="O26" s="77"/>
      <c r="P26" s="77"/>
      <c r="Q26" s="77"/>
      <c r="R26" s="77"/>
    </row>
    <row r="27" spans="1:18" ht="15" x14ac:dyDescent="0.25">
      <c r="A27" s="83">
        <v>18</v>
      </c>
      <c r="B27" s="110"/>
      <c r="C27" s="111"/>
      <c r="D27" s="111"/>
      <c r="E27" s="111"/>
      <c r="F27" s="111"/>
      <c r="G27" s="112"/>
      <c r="H27" s="112"/>
      <c r="I27" s="112"/>
      <c r="J27" s="109"/>
      <c r="K27" s="77"/>
      <c r="L27" s="77"/>
      <c r="M27" s="77"/>
      <c r="N27" s="77"/>
      <c r="O27" s="77"/>
      <c r="P27" s="77"/>
      <c r="Q27" s="77"/>
      <c r="R27" s="77"/>
    </row>
    <row r="28" spans="1:18" ht="15" x14ac:dyDescent="0.25">
      <c r="A28" s="83">
        <v>19</v>
      </c>
      <c r="B28" s="110"/>
      <c r="C28" s="111"/>
      <c r="D28" s="111"/>
      <c r="E28" s="111"/>
      <c r="F28" s="111"/>
      <c r="G28" s="112"/>
      <c r="H28" s="112"/>
      <c r="I28" s="112"/>
      <c r="J28" s="109"/>
      <c r="K28" s="77"/>
      <c r="L28" s="77"/>
      <c r="M28" s="77"/>
      <c r="N28" s="77"/>
      <c r="O28" s="77"/>
      <c r="P28" s="77"/>
      <c r="Q28" s="77"/>
      <c r="R28" s="77"/>
    </row>
    <row r="29" spans="1:18" ht="15" x14ac:dyDescent="0.25">
      <c r="A29" s="83">
        <v>20</v>
      </c>
      <c r="B29" s="110"/>
      <c r="C29" s="111"/>
      <c r="D29" s="111"/>
      <c r="E29" s="111"/>
      <c r="F29" s="111"/>
      <c r="G29" s="112"/>
      <c r="H29" s="112"/>
      <c r="I29" s="112"/>
      <c r="J29" s="109"/>
      <c r="K29" s="77"/>
      <c r="L29" s="77"/>
      <c r="M29" s="77"/>
      <c r="N29" s="77"/>
      <c r="O29" s="77"/>
      <c r="P29" s="77"/>
      <c r="Q29" s="77"/>
      <c r="R29" s="77"/>
    </row>
    <row r="30" spans="1:18" ht="15" x14ac:dyDescent="0.25">
      <c r="A30" s="83">
        <v>21</v>
      </c>
      <c r="B30" s="110"/>
      <c r="C30" s="111"/>
      <c r="D30" s="111"/>
      <c r="E30" s="111"/>
      <c r="F30" s="111"/>
      <c r="G30" s="112"/>
      <c r="H30" s="112"/>
      <c r="I30" s="112"/>
      <c r="J30" s="109"/>
      <c r="K30" s="77"/>
      <c r="L30" s="77"/>
      <c r="M30" s="77"/>
      <c r="N30" s="77"/>
      <c r="O30" s="77"/>
      <c r="P30" s="77"/>
      <c r="Q30" s="77"/>
      <c r="R30" s="77"/>
    </row>
    <row r="31" spans="1:18" ht="15" x14ac:dyDescent="0.25">
      <c r="A31" s="83">
        <v>22</v>
      </c>
      <c r="B31" s="110"/>
      <c r="C31" s="111"/>
      <c r="D31" s="111"/>
      <c r="E31" s="111"/>
      <c r="F31" s="111"/>
      <c r="G31" s="112"/>
      <c r="H31" s="112"/>
      <c r="I31" s="112"/>
      <c r="J31" s="109"/>
      <c r="K31" s="84"/>
      <c r="L31" s="84"/>
      <c r="M31" s="84"/>
      <c r="N31" s="84"/>
      <c r="O31" s="84"/>
      <c r="P31" s="84"/>
      <c r="Q31" s="84"/>
      <c r="R31" s="84"/>
    </row>
    <row r="32" spans="1:18" ht="15" x14ac:dyDescent="0.25">
      <c r="A32" s="83">
        <v>23</v>
      </c>
      <c r="B32" s="110"/>
      <c r="C32" s="111"/>
      <c r="D32" s="111"/>
      <c r="E32" s="111"/>
      <c r="F32" s="111"/>
      <c r="G32" s="112"/>
      <c r="H32" s="112"/>
      <c r="I32" s="112"/>
      <c r="J32" s="109"/>
      <c r="K32" s="84"/>
      <c r="L32" s="84"/>
      <c r="M32" s="84"/>
      <c r="N32" s="84"/>
      <c r="O32" s="84"/>
      <c r="P32" s="84"/>
      <c r="Q32" s="84"/>
      <c r="R32" s="84"/>
    </row>
    <row r="33" spans="1:18" ht="15" x14ac:dyDescent="0.25">
      <c r="A33" s="83">
        <v>24</v>
      </c>
      <c r="B33" s="110"/>
      <c r="C33" s="111"/>
      <c r="D33" s="111"/>
      <c r="E33" s="111"/>
      <c r="F33" s="111"/>
      <c r="G33" s="112"/>
      <c r="H33" s="112"/>
      <c r="I33" s="112"/>
      <c r="J33" s="109"/>
      <c r="K33" s="84"/>
      <c r="L33" s="84"/>
      <c r="M33" s="84"/>
      <c r="N33" s="84"/>
      <c r="O33" s="84"/>
      <c r="P33" s="84"/>
      <c r="Q33" s="84"/>
      <c r="R33" s="84"/>
    </row>
    <row r="34" spans="1:18" ht="15" x14ac:dyDescent="0.25">
      <c r="A34" s="83">
        <v>25</v>
      </c>
      <c r="B34" s="113"/>
      <c r="C34" s="114"/>
      <c r="D34" s="114"/>
      <c r="E34" s="114"/>
      <c r="F34" s="114"/>
      <c r="G34" s="112"/>
      <c r="H34" s="112"/>
      <c r="I34" s="112"/>
      <c r="J34" s="115"/>
      <c r="K34" s="84"/>
      <c r="L34" s="84"/>
      <c r="M34" s="84"/>
      <c r="N34" s="84"/>
      <c r="O34" s="84"/>
      <c r="P34" s="84"/>
      <c r="Q34" s="84"/>
      <c r="R34" s="84"/>
    </row>
    <row r="35" spans="1:18" ht="15" x14ac:dyDescent="0.25">
      <c r="A35" s="83">
        <v>26</v>
      </c>
      <c r="B35" s="113"/>
      <c r="C35" s="114"/>
      <c r="D35" s="114"/>
      <c r="E35" s="114"/>
      <c r="F35" s="114"/>
      <c r="G35" s="112"/>
      <c r="H35" s="112"/>
      <c r="I35" s="112"/>
      <c r="J35" s="115"/>
      <c r="K35" s="84"/>
      <c r="L35" s="84"/>
      <c r="M35" s="84"/>
      <c r="N35" s="84"/>
      <c r="O35" s="84"/>
      <c r="P35" s="84"/>
      <c r="Q35" s="84"/>
      <c r="R35" s="84"/>
    </row>
    <row r="36" spans="1:18" ht="15" x14ac:dyDescent="0.25">
      <c r="A36" s="83">
        <v>27</v>
      </c>
      <c r="B36" s="113"/>
      <c r="C36" s="114"/>
      <c r="D36" s="114"/>
      <c r="E36" s="114"/>
      <c r="F36" s="114"/>
      <c r="G36" s="112"/>
      <c r="H36" s="112"/>
      <c r="I36" s="112"/>
      <c r="J36" s="115"/>
      <c r="K36" s="84"/>
      <c r="L36" s="84"/>
      <c r="M36" s="84"/>
      <c r="N36" s="84"/>
      <c r="O36" s="84"/>
      <c r="P36" s="84"/>
      <c r="Q36" s="84"/>
      <c r="R36" s="84"/>
    </row>
    <row r="37" spans="1:18" ht="15" x14ac:dyDescent="0.25">
      <c r="A37" s="83">
        <v>28</v>
      </c>
      <c r="B37" s="113"/>
      <c r="C37" s="114"/>
      <c r="D37" s="114"/>
      <c r="E37" s="114"/>
      <c r="F37" s="114"/>
      <c r="G37" s="112"/>
      <c r="H37" s="112"/>
      <c r="I37" s="112"/>
      <c r="J37" s="115"/>
      <c r="K37" s="84"/>
      <c r="L37" s="84"/>
      <c r="M37" s="84"/>
      <c r="N37" s="84"/>
      <c r="O37" s="84"/>
      <c r="P37" s="84"/>
      <c r="Q37" s="84"/>
      <c r="R37" s="84"/>
    </row>
    <row r="38" spans="1:18" ht="15" x14ac:dyDescent="0.25">
      <c r="A38" s="83">
        <v>29</v>
      </c>
      <c r="B38" s="113"/>
      <c r="C38" s="114"/>
      <c r="D38" s="114"/>
      <c r="E38" s="114"/>
      <c r="F38" s="114"/>
      <c r="G38" s="112"/>
      <c r="H38" s="112"/>
      <c r="I38" s="112"/>
      <c r="J38" s="115"/>
      <c r="K38" s="84"/>
      <c r="L38" s="84"/>
      <c r="M38" s="84"/>
      <c r="N38" s="84"/>
      <c r="O38" s="84"/>
      <c r="P38" s="84"/>
      <c r="Q38" s="84"/>
      <c r="R38" s="84"/>
    </row>
    <row r="39" spans="1:18" ht="15" customHeight="1" x14ac:dyDescent="0.25">
      <c r="A39" s="83">
        <v>30</v>
      </c>
      <c r="B39" s="113"/>
      <c r="C39" s="114"/>
      <c r="D39" s="114"/>
      <c r="E39" s="114"/>
      <c r="F39" s="114"/>
      <c r="G39" s="112"/>
      <c r="H39" s="112"/>
      <c r="I39" s="112"/>
      <c r="J39" s="115"/>
      <c r="K39" s="85"/>
      <c r="L39" s="86"/>
      <c r="M39" s="86"/>
      <c r="N39" s="86"/>
      <c r="O39" s="86"/>
      <c r="P39" s="86"/>
      <c r="Q39" s="86"/>
      <c r="R39" s="86"/>
    </row>
    <row r="40" spans="1:18" ht="15" x14ac:dyDescent="0.25">
      <c r="A40" s="83">
        <v>31</v>
      </c>
      <c r="B40" s="113"/>
      <c r="C40" s="114"/>
      <c r="D40" s="114"/>
      <c r="E40" s="114"/>
      <c r="F40" s="114"/>
      <c r="G40" s="112"/>
      <c r="H40" s="112"/>
      <c r="I40" s="112"/>
      <c r="J40" s="115"/>
      <c r="K40" s="87"/>
      <c r="L40" s="86"/>
      <c r="M40" s="86"/>
      <c r="N40" s="86"/>
      <c r="O40" s="86"/>
      <c r="P40" s="86"/>
      <c r="Q40" s="86"/>
      <c r="R40" s="86"/>
    </row>
    <row r="41" spans="1:18" ht="15" x14ac:dyDescent="0.25">
      <c r="A41" s="83">
        <v>32</v>
      </c>
      <c r="B41" s="113"/>
      <c r="C41" s="114"/>
      <c r="D41" s="114"/>
      <c r="E41" s="114"/>
      <c r="F41" s="114"/>
      <c r="G41" s="112"/>
      <c r="H41" s="112"/>
      <c r="I41" s="112"/>
      <c r="J41" s="115"/>
      <c r="K41" s="87"/>
      <c r="L41" s="86"/>
      <c r="M41" s="86"/>
      <c r="N41" s="86"/>
      <c r="O41" s="86"/>
      <c r="P41" s="86"/>
      <c r="Q41" s="86"/>
      <c r="R41" s="86"/>
    </row>
    <row r="42" spans="1:18" ht="15" x14ac:dyDescent="0.25">
      <c r="A42" s="83">
        <v>33</v>
      </c>
      <c r="B42" s="113"/>
      <c r="C42" s="114"/>
      <c r="D42" s="114"/>
      <c r="E42" s="114"/>
      <c r="F42" s="114"/>
      <c r="G42" s="112"/>
      <c r="H42" s="112"/>
      <c r="I42" s="112"/>
      <c r="J42" s="115"/>
      <c r="K42" s="165" t="s">
        <v>30</v>
      </c>
      <c r="L42" s="166"/>
      <c r="M42" s="166"/>
      <c r="N42" s="166"/>
      <c r="O42" s="166"/>
      <c r="P42" s="166"/>
      <c r="Q42" s="166"/>
      <c r="R42" s="166"/>
    </row>
    <row r="43" spans="1:18" ht="15" x14ac:dyDescent="0.25">
      <c r="A43" s="83">
        <v>34</v>
      </c>
      <c r="B43" s="113"/>
      <c r="C43" s="114"/>
      <c r="D43" s="114"/>
      <c r="E43" s="114"/>
      <c r="F43" s="114"/>
      <c r="G43" s="112"/>
      <c r="H43" s="112"/>
      <c r="I43" s="112"/>
      <c r="J43" s="115"/>
      <c r="K43" s="88"/>
      <c r="L43" s="89"/>
      <c r="M43" s="89"/>
      <c r="N43" s="89"/>
      <c r="O43" s="89"/>
      <c r="P43" s="89"/>
      <c r="Q43" s="89"/>
      <c r="R43" s="89"/>
    </row>
    <row r="44" spans="1:18" ht="15" x14ac:dyDescent="0.25">
      <c r="A44" s="83">
        <v>35</v>
      </c>
      <c r="B44" s="113"/>
      <c r="C44" s="114"/>
      <c r="D44" s="114"/>
      <c r="E44" s="114"/>
      <c r="F44" s="114"/>
      <c r="G44" s="112"/>
      <c r="H44" s="112"/>
      <c r="I44" s="112"/>
      <c r="J44" s="115"/>
      <c r="K44" s="88"/>
      <c r="L44" s="89"/>
      <c r="M44" s="89"/>
      <c r="N44" s="89"/>
      <c r="O44" s="89"/>
      <c r="P44" s="89"/>
      <c r="Q44" s="89"/>
      <c r="R44" s="89"/>
    </row>
    <row r="45" spans="1:18" ht="15" x14ac:dyDescent="0.25">
      <c r="A45" s="83">
        <v>36</v>
      </c>
      <c r="B45" s="113"/>
      <c r="C45" s="114"/>
      <c r="D45" s="114"/>
      <c r="E45" s="114"/>
      <c r="F45" s="114"/>
      <c r="G45" s="112"/>
      <c r="H45" s="112"/>
      <c r="I45" s="112"/>
      <c r="J45" s="115"/>
      <c r="K45" s="88"/>
      <c r="L45" s="89"/>
      <c r="M45" s="89"/>
      <c r="N45" s="89"/>
      <c r="O45" s="89"/>
      <c r="P45" s="89"/>
      <c r="Q45" s="89"/>
      <c r="R45" s="89"/>
    </row>
    <row r="46" spans="1:18" ht="15" x14ac:dyDescent="0.25">
      <c r="A46" s="83">
        <v>37</v>
      </c>
      <c r="B46" s="116"/>
      <c r="C46" s="112"/>
      <c r="D46" s="112"/>
      <c r="E46" s="117"/>
      <c r="F46" s="112"/>
      <c r="G46" s="112"/>
      <c r="H46" s="112"/>
      <c r="I46" s="112"/>
      <c r="J46" s="109"/>
      <c r="K46" s="88"/>
      <c r="L46" s="89"/>
      <c r="M46" s="89"/>
      <c r="N46" s="89"/>
      <c r="O46" s="89"/>
      <c r="P46" s="89"/>
      <c r="Q46" s="89"/>
      <c r="R46" s="89"/>
    </row>
    <row r="47" spans="1:18" ht="15" x14ac:dyDescent="0.25">
      <c r="A47" s="83">
        <v>38</v>
      </c>
      <c r="B47" s="116"/>
      <c r="C47" s="112"/>
      <c r="D47" s="112"/>
      <c r="E47" s="117"/>
      <c r="F47" s="112"/>
      <c r="G47" s="112"/>
      <c r="H47" s="112"/>
      <c r="I47" s="112"/>
      <c r="J47" s="109"/>
      <c r="K47" s="84"/>
      <c r="L47" s="84"/>
      <c r="M47" s="84"/>
      <c r="N47" s="84"/>
      <c r="O47" s="84"/>
      <c r="P47" s="84"/>
      <c r="Q47" s="84"/>
      <c r="R47" s="84"/>
    </row>
    <row r="48" spans="1:18" ht="15" x14ac:dyDescent="0.25">
      <c r="A48" s="83">
        <v>39</v>
      </c>
      <c r="B48" s="116"/>
      <c r="C48" s="112"/>
      <c r="D48" s="112"/>
      <c r="E48" s="117"/>
      <c r="F48" s="112"/>
      <c r="G48" s="112"/>
      <c r="H48" s="112"/>
      <c r="I48" s="112"/>
      <c r="J48" s="115"/>
      <c r="K48" s="84"/>
      <c r="L48" s="84"/>
      <c r="M48" s="84"/>
      <c r="N48" s="84"/>
      <c r="O48" s="84"/>
      <c r="P48" s="84"/>
      <c r="Q48" s="84"/>
      <c r="R48" s="84"/>
    </row>
    <row r="49" spans="1:29" ht="15" x14ac:dyDescent="0.25">
      <c r="A49" s="83">
        <v>40</v>
      </c>
      <c r="B49" s="116"/>
      <c r="C49" s="112"/>
      <c r="D49" s="112"/>
      <c r="E49" s="117"/>
      <c r="F49" s="112"/>
      <c r="G49" s="112"/>
      <c r="H49" s="112"/>
      <c r="I49" s="112"/>
      <c r="J49" s="115"/>
      <c r="K49" s="84"/>
      <c r="L49" s="84"/>
      <c r="M49" s="84"/>
      <c r="N49" s="84"/>
      <c r="O49" s="84"/>
      <c r="P49" s="84"/>
      <c r="Q49" s="84"/>
      <c r="R49" s="84"/>
    </row>
    <row r="50" spans="1:29" ht="15" x14ac:dyDescent="0.25">
      <c r="A50" s="83">
        <v>41</v>
      </c>
      <c r="B50" s="116"/>
      <c r="C50" s="112"/>
      <c r="D50" s="112"/>
      <c r="E50" s="117"/>
      <c r="F50" s="112"/>
      <c r="G50" s="112"/>
      <c r="H50" s="112"/>
      <c r="I50" s="112"/>
      <c r="J50" s="115"/>
      <c r="K50" s="84"/>
      <c r="L50" s="84"/>
      <c r="M50" s="84"/>
      <c r="N50" s="84"/>
      <c r="O50" s="84"/>
      <c r="P50" s="84"/>
      <c r="Q50" s="84"/>
      <c r="R50" s="84"/>
    </row>
    <row r="51" spans="1:29" ht="15" x14ac:dyDescent="0.25">
      <c r="A51" s="83">
        <v>42</v>
      </c>
      <c r="B51" s="116"/>
      <c r="C51" s="112"/>
      <c r="D51" s="112"/>
      <c r="E51" s="117"/>
      <c r="F51" s="112"/>
      <c r="G51" s="112"/>
      <c r="H51" s="112"/>
      <c r="I51" s="112"/>
      <c r="J51" s="115"/>
      <c r="K51" s="84"/>
      <c r="L51" s="84"/>
      <c r="M51" s="84"/>
      <c r="N51" s="84"/>
      <c r="O51" s="84"/>
      <c r="P51" s="84"/>
      <c r="Q51" s="84"/>
      <c r="R51" s="84"/>
    </row>
    <row r="52" spans="1:29" ht="15" x14ac:dyDescent="0.25">
      <c r="A52" s="83">
        <v>43</v>
      </c>
      <c r="B52" s="116"/>
      <c r="C52" s="112"/>
      <c r="D52" s="112"/>
      <c r="E52" s="117"/>
      <c r="F52" s="112"/>
      <c r="G52" s="112"/>
      <c r="H52" s="112"/>
      <c r="I52" s="112"/>
      <c r="J52" s="115"/>
      <c r="K52" s="84"/>
      <c r="L52" s="84"/>
      <c r="M52" s="84"/>
      <c r="N52" s="84"/>
      <c r="O52" s="84"/>
      <c r="P52" s="84"/>
      <c r="Q52" s="84"/>
      <c r="R52" s="84"/>
    </row>
    <row r="53" spans="1:29" ht="15" x14ac:dyDescent="0.25">
      <c r="A53" s="83">
        <v>44</v>
      </c>
      <c r="B53" s="116"/>
      <c r="C53" s="112"/>
      <c r="D53" s="112"/>
      <c r="E53" s="117"/>
      <c r="F53" s="112"/>
      <c r="G53" s="112"/>
      <c r="H53" s="112"/>
      <c r="I53" s="112"/>
      <c r="J53" s="115"/>
      <c r="K53" s="84"/>
      <c r="L53" s="84"/>
      <c r="M53" s="84"/>
      <c r="N53" s="84"/>
      <c r="O53" s="84"/>
      <c r="P53" s="84"/>
      <c r="Q53" s="84"/>
      <c r="R53" s="84"/>
    </row>
    <row r="54" spans="1:29" ht="15" x14ac:dyDescent="0.25">
      <c r="A54" s="83">
        <v>45</v>
      </c>
      <c r="B54" s="116"/>
      <c r="C54" s="112"/>
      <c r="D54" s="112"/>
      <c r="E54" s="117"/>
      <c r="F54" s="112"/>
      <c r="G54" s="112"/>
      <c r="H54" s="112"/>
      <c r="I54" s="112"/>
      <c r="J54" s="115"/>
      <c r="K54" s="84"/>
      <c r="L54" s="84"/>
      <c r="M54" s="84"/>
      <c r="N54" s="84"/>
      <c r="O54" s="84"/>
      <c r="P54" s="84"/>
      <c r="Q54" s="84"/>
      <c r="R54" s="84"/>
    </row>
    <row r="55" spans="1:29" ht="15" x14ac:dyDescent="0.25">
      <c r="A55" s="83">
        <v>46</v>
      </c>
      <c r="B55" s="116"/>
      <c r="C55" s="112"/>
      <c r="D55" s="112"/>
      <c r="E55" s="117"/>
      <c r="F55" s="112"/>
      <c r="G55" s="112"/>
      <c r="H55" s="112"/>
      <c r="I55" s="112"/>
      <c r="J55" s="115"/>
      <c r="K55" s="84"/>
      <c r="L55" s="84"/>
      <c r="M55" s="84"/>
      <c r="N55" s="84"/>
      <c r="O55" s="84"/>
      <c r="P55" s="84"/>
      <c r="Q55" s="84"/>
      <c r="R55" s="84"/>
    </row>
    <row r="56" spans="1:29" ht="15" x14ac:dyDescent="0.25">
      <c r="A56" s="83">
        <v>47</v>
      </c>
      <c r="B56" s="116"/>
      <c r="C56" s="112"/>
      <c r="D56" s="112"/>
      <c r="E56" s="117"/>
      <c r="F56" s="112"/>
      <c r="G56" s="112"/>
      <c r="H56" s="112"/>
      <c r="I56" s="112"/>
      <c r="J56" s="115"/>
      <c r="K56" s="84"/>
      <c r="L56" s="84"/>
      <c r="M56" s="84"/>
      <c r="N56" s="84"/>
      <c r="O56" s="84"/>
      <c r="P56" s="84"/>
      <c r="Q56" s="84"/>
      <c r="R56" s="84"/>
    </row>
    <row r="57" spans="1:29" ht="15" x14ac:dyDescent="0.25">
      <c r="A57" s="83">
        <v>48</v>
      </c>
      <c r="B57" s="116"/>
      <c r="C57" s="112"/>
      <c r="D57" s="112"/>
      <c r="E57" s="117"/>
      <c r="F57" s="112"/>
      <c r="G57" s="112"/>
      <c r="H57" s="112"/>
      <c r="I57" s="112"/>
      <c r="J57" s="115"/>
      <c r="K57" s="84"/>
      <c r="L57" s="84"/>
      <c r="M57" s="84"/>
      <c r="N57" s="84"/>
      <c r="O57" s="84"/>
      <c r="P57" s="84"/>
      <c r="Q57" s="84"/>
      <c r="R57" s="84"/>
    </row>
    <row r="58" spans="1:29" ht="15" x14ac:dyDescent="0.25">
      <c r="A58" s="83">
        <v>49</v>
      </c>
      <c r="B58" s="116"/>
      <c r="C58" s="112"/>
      <c r="D58" s="112"/>
      <c r="E58" s="117"/>
      <c r="F58" s="112"/>
      <c r="G58" s="112"/>
      <c r="H58" s="112"/>
      <c r="I58" s="112"/>
      <c r="J58" s="115"/>
      <c r="K58" s="84"/>
      <c r="L58" s="84"/>
      <c r="M58" s="84"/>
      <c r="N58" s="84"/>
      <c r="O58" s="84"/>
      <c r="P58" s="84"/>
      <c r="Q58" s="84"/>
      <c r="R58" s="84"/>
    </row>
    <row r="59" spans="1:29" ht="15.75" thickBot="1" x14ac:dyDescent="0.3">
      <c r="A59" s="90">
        <v>50</v>
      </c>
      <c r="B59" s="118"/>
      <c r="C59" s="119"/>
      <c r="D59" s="119"/>
      <c r="E59" s="120"/>
      <c r="F59" s="119"/>
      <c r="G59" s="119"/>
      <c r="H59" s="119"/>
      <c r="I59" s="119"/>
      <c r="J59" s="121"/>
      <c r="K59" s="84"/>
      <c r="L59" s="84"/>
      <c r="M59" s="84"/>
      <c r="N59" s="84"/>
      <c r="O59" s="84"/>
      <c r="P59" s="84"/>
      <c r="Q59" s="84"/>
      <c r="R59" s="84"/>
    </row>
    <row r="60" spans="1:29" x14ac:dyDescent="0.2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20"/>
      <c r="M60" s="20"/>
      <c r="N60" s="20"/>
      <c r="O60" s="20"/>
      <c r="P60" s="20"/>
      <c r="Q60" s="20"/>
      <c r="R60" s="20"/>
    </row>
    <row r="61" spans="1:29" x14ac:dyDescent="0.2">
      <c r="A61" s="10"/>
      <c r="B61" s="21"/>
      <c r="C61" s="21"/>
      <c r="D61" s="21"/>
      <c r="E61" s="21"/>
      <c r="F61" s="21"/>
      <c r="G61" s="21"/>
      <c r="H61" s="19"/>
      <c r="I61" s="19"/>
      <c r="J61" s="19"/>
      <c r="K61" s="18"/>
      <c r="L61" s="20"/>
      <c r="M61" s="20"/>
      <c r="N61" s="20"/>
      <c r="O61" s="20"/>
      <c r="P61" s="20"/>
      <c r="Q61" s="20"/>
      <c r="R61" s="20"/>
    </row>
    <row r="62" spans="1:29" x14ac:dyDescent="0.2">
      <c r="A62" s="10"/>
      <c r="B62" s="21"/>
      <c r="C62" s="21"/>
      <c r="D62" s="21"/>
      <c r="E62" s="21"/>
      <c r="F62" s="21"/>
      <c r="G62" s="21"/>
      <c r="H62" s="19"/>
      <c r="I62" s="19"/>
      <c r="J62" s="19"/>
      <c r="K62" s="18"/>
      <c r="L62" s="20"/>
      <c r="M62" s="20"/>
      <c r="N62" s="20"/>
      <c r="O62" s="20"/>
      <c r="P62" s="20"/>
      <c r="Q62" s="20"/>
      <c r="R62" s="20"/>
    </row>
    <row r="63" spans="1:29" x14ac:dyDescent="0.2">
      <c r="A63" s="10"/>
      <c r="B63" s="167" t="s">
        <v>26</v>
      </c>
      <c r="C63" s="168"/>
      <c r="D63" s="168"/>
      <c r="E63" s="168"/>
      <c r="F63" s="168"/>
      <c r="G63" s="168"/>
      <c r="H63" s="168"/>
      <c r="I63" s="168"/>
      <c r="J63" s="168"/>
      <c r="K63" s="18"/>
      <c r="L63" s="20"/>
      <c r="M63" s="20"/>
      <c r="N63" s="20"/>
      <c r="O63" s="20"/>
      <c r="P63" s="20"/>
      <c r="Q63" s="20"/>
      <c r="R63" s="20"/>
    </row>
    <row r="64" spans="1:29" x14ac:dyDescent="0.2">
      <c r="A64" s="10"/>
      <c r="B64" s="21"/>
      <c r="C64" s="21"/>
      <c r="D64" s="21"/>
      <c r="E64" s="21"/>
      <c r="F64" s="21"/>
      <c r="G64" s="21"/>
      <c r="H64" s="19"/>
      <c r="I64" s="19"/>
      <c r="J64" s="19"/>
      <c r="K64" s="18"/>
      <c r="L64" s="20"/>
      <c r="M64" s="20"/>
      <c r="N64" s="20"/>
      <c r="O64" s="20"/>
      <c r="P64" s="20"/>
      <c r="Q64" s="20"/>
      <c r="R64" s="20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3.5" thickBot="1" x14ac:dyDescent="0.25">
      <c r="A65" s="22" t="s">
        <v>20</v>
      </c>
      <c r="B65" s="16" t="s">
        <v>0</v>
      </c>
      <c r="C65" s="16" t="s">
        <v>1</v>
      </c>
      <c r="D65" s="16" t="s">
        <v>2</v>
      </c>
      <c r="E65" s="16" t="s">
        <v>3</v>
      </c>
      <c r="F65" s="16" t="s">
        <v>4</v>
      </c>
      <c r="G65" s="16" t="s">
        <v>5</v>
      </c>
      <c r="H65" s="16" t="s">
        <v>6</v>
      </c>
      <c r="I65" s="16" t="s">
        <v>27</v>
      </c>
      <c r="J65" s="16" t="s">
        <v>28</v>
      </c>
      <c r="K65" s="11"/>
      <c r="L65" s="20"/>
      <c r="M65" s="20"/>
      <c r="N65" s="20"/>
      <c r="O65" s="20"/>
      <c r="P65" s="20"/>
      <c r="Q65" s="20"/>
      <c r="R65" s="20"/>
      <c r="T65" s="8"/>
      <c r="U65" s="8"/>
      <c r="V65" s="8"/>
      <c r="W65" s="8"/>
      <c r="X65" s="8"/>
      <c r="Y65" s="8"/>
      <c r="Z65" s="8"/>
      <c r="AA65" s="8"/>
      <c r="AB65" s="8"/>
      <c r="AC65" s="6"/>
    </row>
    <row r="66" spans="1:29" x14ac:dyDescent="0.2">
      <c r="A66" s="23">
        <v>1</v>
      </c>
      <c r="B66" s="19">
        <f t="shared" ref="B66:B115" si="0">IF((B10&lt;&gt;0)*ISNUMBER(B10),100*(B10/B10),"")</f>
        <v>100</v>
      </c>
      <c r="C66" s="19">
        <f t="shared" ref="C66:C115" si="1">IF((B10&lt;&gt;0)*ISNUMBER(C10),100*(C10/B10),"")</f>
        <v>90.070763869966228</v>
      </c>
      <c r="D66" s="19">
        <f t="shared" ref="D66:D115" si="2">IF((B10&lt;&gt;0)*ISNUMBER(D10),100*(D10/B10),"")</f>
        <v>97.490979051582485</v>
      </c>
      <c r="E66" s="19">
        <f t="shared" ref="E66:E115" si="3">IF((B10&lt;&gt;0)*ISNUMBER(E10),100*(E10/B10),"")</f>
        <v>100.02113833221861</v>
      </c>
      <c r="F66" s="19" t="str">
        <f t="shared" ref="F66:F115" si="4">IF((B10&lt;&gt;0)*ISNUMBER(F10),100*(F10/B10),"")</f>
        <v/>
      </c>
      <c r="G66" s="19" t="str">
        <f t="shared" ref="G66:G115" si="5">IF((B10&lt;&gt;0)*ISNUMBER(G10),100*(G10/B10),"")</f>
        <v/>
      </c>
      <c r="H66" s="19" t="str">
        <f t="shared" ref="H66:H115" si="6">IF((B10&lt;&gt;0)*ISNUMBER(H10),100*(H10/B10),"")</f>
        <v/>
      </c>
      <c r="I66" s="19" t="str">
        <f t="shared" ref="I66:I115" si="7">IF((B10&lt;&gt;0)*ISNUMBER(I10),100*(I10/B10),"")</f>
        <v/>
      </c>
      <c r="J66" s="19" t="str">
        <f t="shared" ref="J66:J115" si="8">IF((B10&lt;&gt;0)*ISNUMBER(J10),100*(J10/B10),"")</f>
        <v/>
      </c>
      <c r="K66" s="17"/>
      <c r="L66" s="20"/>
      <c r="M66" s="20"/>
      <c r="N66" s="20"/>
      <c r="O66" s="20"/>
      <c r="P66" s="20"/>
      <c r="Q66" s="20"/>
      <c r="R66" s="20"/>
      <c r="T66" s="6"/>
      <c r="U66" s="7"/>
      <c r="V66" s="7"/>
      <c r="W66" s="7"/>
      <c r="X66" s="7"/>
      <c r="Y66" s="7"/>
      <c r="Z66" s="7"/>
      <c r="AA66" s="7"/>
      <c r="AB66" s="7"/>
      <c r="AC66" s="6"/>
    </row>
    <row r="67" spans="1:29" x14ac:dyDescent="0.2">
      <c r="A67" s="24">
        <v>2</v>
      </c>
      <c r="B67" s="19">
        <f t="shared" si="0"/>
        <v>100</v>
      </c>
      <c r="C67" s="19">
        <f t="shared" si="1"/>
        <v>102.80253718173331</v>
      </c>
      <c r="D67" s="19">
        <f t="shared" si="2"/>
        <v>107.36132247187659</v>
      </c>
      <c r="E67" s="19">
        <f t="shared" si="3"/>
        <v>108.68170560677946</v>
      </c>
      <c r="F67" s="19" t="str">
        <f t="shared" si="4"/>
        <v/>
      </c>
      <c r="G67" s="19" t="str">
        <f t="shared" si="5"/>
        <v/>
      </c>
      <c r="H67" s="19" t="str">
        <f t="shared" si="6"/>
        <v/>
      </c>
      <c r="I67" s="19" t="str">
        <f t="shared" si="7"/>
        <v/>
      </c>
      <c r="J67" s="19" t="str">
        <f t="shared" si="8"/>
        <v/>
      </c>
      <c r="K67" s="17"/>
      <c r="L67" s="20"/>
      <c r="M67" s="20"/>
      <c r="N67" s="20"/>
      <c r="O67" s="20"/>
      <c r="P67" s="20"/>
      <c r="Q67" s="20"/>
      <c r="R67" s="20"/>
      <c r="T67" s="6"/>
      <c r="U67" s="7"/>
      <c r="V67" s="7"/>
      <c r="W67" s="7"/>
      <c r="X67" s="7"/>
      <c r="Y67" s="7"/>
      <c r="Z67" s="7"/>
      <c r="AA67" s="7"/>
      <c r="AB67" s="7"/>
      <c r="AC67" s="6"/>
    </row>
    <row r="68" spans="1:29" x14ac:dyDescent="0.2">
      <c r="A68" s="24">
        <v>3</v>
      </c>
      <c r="B68" s="19">
        <f t="shared" si="0"/>
        <v>100</v>
      </c>
      <c r="C68" s="19">
        <f t="shared" si="1"/>
        <v>91.063361735978873</v>
      </c>
      <c r="D68" s="19">
        <f t="shared" si="2"/>
        <v>95.685612293836698</v>
      </c>
      <c r="E68" s="19">
        <f t="shared" si="3"/>
        <v>103.90084059194675</v>
      </c>
      <c r="F68" s="19" t="str">
        <f t="shared" si="4"/>
        <v/>
      </c>
      <c r="G68" s="19" t="str">
        <f t="shared" si="5"/>
        <v/>
      </c>
      <c r="H68" s="19" t="str">
        <f t="shared" si="6"/>
        <v/>
      </c>
      <c r="I68" s="19" t="str">
        <f t="shared" si="7"/>
        <v/>
      </c>
      <c r="J68" s="19" t="str">
        <f t="shared" si="8"/>
        <v/>
      </c>
      <c r="K68" s="17"/>
      <c r="L68" s="20"/>
      <c r="M68" s="20"/>
      <c r="N68" s="20"/>
      <c r="O68" s="20"/>
      <c r="P68" s="20"/>
      <c r="Q68" s="20"/>
      <c r="R68" s="20"/>
      <c r="T68" s="6"/>
      <c r="U68" s="7"/>
      <c r="V68" s="7"/>
      <c r="W68" s="7"/>
      <c r="X68" s="7"/>
      <c r="Y68" s="7"/>
      <c r="Z68" s="7"/>
      <c r="AA68" s="7"/>
      <c r="AB68" s="7"/>
      <c r="AC68" s="6"/>
    </row>
    <row r="69" spans="1:29" x14ac:dyDescent="0.2">
      <c r="A69" s="24">
        <v>4</v>
      </c>
      <c r="B69" s="19">
        <f t="shared" si="0"/>
        <v>100</v>
      </c>
      <c r="C69" s="19">
        <f t="shared" si="1"/>
        <v>108.38551507675011</v>
      </c>
      <c r="D69" s="19">
        <f t="shared" si="2"/>
        <v>117.5168256843486</v>
      </c>
      <c r="E69" s="19">
        <f t="shared" si="3"/>
        <v>121.7851621668046</v>
      </c>
      <c r="F69" s="19" t="str">
        <f t="shared" si="4"/>
        <v/>
      </c>
      <c r="G69" s="19" t="str">
        <f t="shared" si="5"/>
        <v/>
      </c>
      <c r="H69" s="19" t="str">
        <f t="shared" si="6"/>
        <v/>
      </c>
      <c r="I69" s="19" t="str">
        <f t="shared" si="7"/>
        <v/>
      </c>
      <c r="J69" s="19" t="str">
        <f t="shared" si="8"/>
        <v/>
      </c>
      <c r="K69" s="17"/>
      <c r="L69" s="20"/>
      <c r="M69" s="20"/>
      <c r="N69" s="20"/>
      <c r="O69" s="20"/>
      <c r="P69" s="20"/>
      <c r="Q69" s="20"/>
      <c r="R69" s="20"/>
      <c r="T69" s="6"/>
      <c r="U69" s="7"/>
      <c r="V69" s="7"/>
      <c r="W69" s="7"/>
      <c r="X69" s="7"/>
      <c r="Y69" s="7"/>
      <c r="Z69" s="7"/>
      <c r="AA69" s="7"/>
      <c r="AB69" s="7"/>
      <c r="AC69" s="6"/>
    </row>
    <row r="70" spans="1:29" x14ac:dyDescent="0.2">
      <c r="A70" s="24">
        <v>5</v>
      </c>
      <c r="B70" s="19">
        <f>IF((B14&lt;&gt;0)*ISNUMBER(B14),100*(B14/B14),"")</f>
        <v>100</v>
      </c>
      <c r="C70" s="19">
        <f>IF((B14&lt;&gt;0)*ISNUMBER(C14),100*(C14/B14),"")</f>
        <v>96.187739098989354</v>
      </c>
      <c r="D70" s="19">
        <f>IF((B14&lt;&gt;0)*ISNUMBER(D14),100*(D14/B14),"")</f>
        <v>107.80913952912962</v>
      </c>
      <c r="E70" s="19">
        <f>IF((B14&lt;&gt;0)*ISNUMBER(E14),100*(E14/B14),"")</f>
        <v>110.45659580137416</v>
      </c>
      <c r="F70" s="19" t="str">
        <f>IF((B14&lt;&gt;0)*ISNUMBER(F14),100*(F14/B14),"")</f>
        <v/>
      </c>
      <c r="G70" s="19" t="str">
        <f>IF((B14&lt;&gt;0)*ISNUMBER(G14),100*(G14/B14),"")</f>
        <v/>
      </c>
      <c r="H70" s="19" t="str">
        <f>IF((B14&lt;&gt;0)*ISNUMBER(H14),100*(H14/B14),"")</f>
        <v/>
      </c>
      <c r="I70" s="19" t="str">
        <f>IF((B14&lt;&gt;0)*ISNUMBER(I14),100*(I14/B14),"")</f>
        <v/>
      </c>
      <c r="J70" s="19" t="str">
        <f>IF((B14&lt;&gt;0)*ISNUMBER(J14),100*(J14/B14),"")</f>
        <v/>
      </c>
      <c r="K70" s="17"/>
      <c r="L70" s="10"/>
      <c r="M70" s="10"/>
      <c r="N70" s="10"/>
      <c r="O70" s="10"/>
      <c r="P70" s="10"/>
      <c r="Q70" s="10"/>
      <c r="R70" s="10"/>
      <c r="T70" s="6"/>
      <c r="U70" s="7"/>
      <c r="V70" s="7"/>
      <c r="W70" s="7"/>
      <c r="X70" s="7"/>
      <c r="Y70" s="7"/>
      <c r="Z70" s="7"/>
      <c r="AA70" s="7"/>
      <c r="AB70" s="7"/>
      <c r="AC70" s="6"/>
    </row>
    <row r="71" spans="1:29" x14ac:dyDescent="0.2">
      <c r="A71" s="24">
        <v>6</v>
      </c>
      <c r="B71" s="19">
        <f t="shared" si="0"/>
        <v>100</v>
      </c>
      <c r="C71" s="19">
        <f t="shared" si="1"/>
        <v>95.148113944732543</v>
      </c>
      <c r="D71" s="19">
        <f t="shared" si="2"/>
        <v>104.50853638322559</v>
      </c>
      <c r="E71" s="19">
        <f t="shared" si="3"/>
        <v>102.50526864151925</v>
      </c>
      <c r="F71" s="19" t="str">
        <f t="shared" si="4"/>
        <v/>
      </c>
      <c r="G71" s="19" t="str">
        <f t="shared" si="5"/>
        <v/>
      </c>
      <c r="H71" s="19" t="str">
        <f t="shared" si="6"/>
        <v/>
      </c>
      <c r="I71" s="19" t="str">
        <f t="shared" si="7"/>
        <v/>
      </c>
      <c r="J71" s="19" t="str">
        <f t="shared" si="8"/>
        <v/>
      </c>
      <c r="K71" s="17"/>
      <c r="L71" s="10"/>
      <c r="M71" s="10"/>
      <c r="N71" s="10"/>
      <c r="O71" s="10"/>
      <c r="P71" s="10"/>
      <c r="Q71" s="10"/>
      <c r="R71" s="10"/>
      <c r="T71" s="6"/>
      <c r="U71" s="7"/>
      <c r="V71" s="7"/>
      <c r="W71" s="7"/>
      <c r="X71" s="7"/>
      <c r="Y71" s="7"/>
      <c r="Z71" s="7"/>
      <c r="AA71" s="7"/>
      <c r="AB71" s="7"/>
      <c r="AC71" s="6"/>
    </row>
    <row r="72" spans="1:29" x14ac:dyDescent="0.2">
      <c r="A72" s="24">
        <v>7</v>
      </c>
      <c r="B72" s="19">
        <f t="shared" si="0"/>
        <v>100</v>
      </c>
      <c r="C72" s="19">
        <f t="shared" si="1"/>
        <v>93.176106707906442</v>
      </c>
      <c r="D72" s="19">
        <f t="shared" si="2"/>
        <v>96.489464527353562</v>
      </c>
      <c r="E72" s="19">
        <f t="shared" si="3"/>
        <v>111.56388942586506</v>
      </c>
      <c r="F72" s="19" t="str">
        <f t="shared" si="4"/>
        <v/>
      </c>
      <c r="G72" s="19" t="str">
        <f t="shared" si="5"/>
        <v/>
      </c>
      <c r="H72" s="19" t="str">
        <f t="shared" si="6"/>
        <v/>
      </c>
      <c r="I72" s="19" t="str">
        <f t="shared" si="7"/>
        <v/>
      </c>
      <c r="J72" s="19" t="str">
        <f t="shared" si="8"/>
        <v/>
      </c>
      <c r="K72" s="17"/>
      <c r="L72" s="10"/>
      <c r="M72" s="10"/>
      <c r="N72" s="10"/>
      <c r="O72" s="10"/>
      <c r="P72" s="10"/>
      <c r="Q72" s="10"/>
      <c r="R72" s="10"/>
      <c r="T72" s="6"/>
      <c r="U72" s="7"/>
      <c r="V72" s="7"/>
      <c r="W72" s="7"/>
      <c r="X72" s="7"/>
      <c r="Y72" s="7"/>
      <c r="Z72" s="7"/>
      <c r="AA72" s="7"/>
      <c r="AB72" s="7"/>
      <c r="AC72" s="6"/>
    </row>
    <row r="73" spans="1:29" x14ac:dyDescent="0.2">
      <c r="A73" s="24">
        <v>8</v>
      </c>
      <c r="B73" s="19">
        <f t="shared" si="0"/>
        <v>100</v>
      </c>
      <c r="C73" s="19">
        <f t="shared" si="1"/>
        <v>95.109598017001375</v>
      </c>
      <c r="D73" s="19">
        <f t="shared" si="2"/>
        <v>87.15326098052337</v>
      </c>
      <c r="E73" s="19">
        <f t="shared" si="3"/>
        <v>101.32086484845257</v>
      </c>
      <c r="F73" s="19" t="str">
        <f t="shared" si="4"/>
        <v/>
      </c>
      <c r="G73" s="19" t="str">
        <f t="shared" si="5"/>
        <v/>
      </c>
      <c r="H73" s="19" t="str">
        <f t="shared" si="6"/>
        <v/>
      </c>
      <c r="I73" s="19" t="str">
        <f t="shared" si="7"/>
        <v/>
      </c>
      <c r="J73" s="19" t="str">
        <f t="shared" si="8"/>
        <v/>
      </c>
      <c r="K73" s="17"/>
      <c r="L73" s="10"/>
      <c r="M73" s="10"/>
      <c r="N73" s="10"/>
      <c r="O73" s="10"/>
      <c r="P73" s="10"/>
      <c r="Q73" s="10"/>
      <c r="R73" s="10"/>
      <c r="T73" s="6"/>
      <c r="U73" s="7"/>
      <c r="V73" s="7"/>
      <c r="W73" s="7"/>
      <c r="X73" s="7"/>
      <c r="Y73" s="7"/>
      <c r="Z73" s="7"/>
      <c r="AA73" s="7"/>
      <c r="AB73" s="7"/>
      <c r="AC73" s="6"/>
    </row>
    <row r="74" spans="1:29" x14ac:dyDescent="0.2">
      <c r="A74" s="24">
        <v>9</v>
      </c>
      <c r="B74" s="19">
        <f t="shared" si="0"/>
        <v>100</v>
      </c>
      <c r="C74" s="19">
        <f t="shared" si="1"/>
        <v>97.425441190459452</v>
      </c>
      <c r="D74" s="19">
        <f t="shared" si="2"/>
        <v>109.31680101245303</v>
      </c>
      <c r="E74" s="19">
        <f t="shared" si="3"/>
        <v>116.78116043327036</v>
      </c>
      <c r="F74" s="19" t="str">
        <f t="shared" si="4"/>
        <v/>
      </c>
      <c r="G74" s="19" t="str">
        <f t="shared" si="5"/>
        <v/>
      </c>
      <c r="H74" s="19" t="str">
        <f t="shared" si="6"/>
        <v/>
      </c>
      <c r="I74" s="19" t="str">
        <f t="shared" si="7"/>
        <v/>
      </c>
      <c r="J74" s="19" t="str">
        <f t="shared" si="8"/>
        <v/>
      </c>
      <c r="K74" s="17"/>
      <c r="L74" s="10"/>
      <c r="M74" s="10"/>
      <c r="N74" s="10"/>
      <c r="O74" s="10"/>
      <c r="P74" s="10"/>
      <c r="Q74" s="10"/>
      <c r="R74" s="10"/>
      <c r="T74" s="6"/>
      <c r="U74" s="7"/>
      <c r="V74" s="7"/>
      <c r="W74" s="7"/>
      <c r="X74" s="7"/>
      <c r="Y74" s="7"/>
      <c r="Z74" s="7"/>
      <c r="AA74" s="7"/>
      <c r="AB74" s="7"/>
      <c r="AC74" s="6"/>
    </row>
    <row r="75" spans="1:29" x14ac:dyDescent="0.2">
      <c r="A75" s="24">
        <v>10</v>
      </c>
      <c r="B75" s="19">
        <f t="shared" si="0"/>
        <v>100</v>
      </c>
      <c r="C75" s="19">
        <f t="shared" si="1"/>
        <v>90.583018188366623</v>
      </c>
      <c r="D75" s="19">
        <f t="shared" si="2"/>
        <v>99.870147410666036</v>
      </c>
      <c r="E75" s="19">
        <f t="shared" si="3"/>
        <v>100.4422319981477</v>
      </c>
      <c r="F75" s="19" t="str">
        <f t="shared" si="4"/>
        <v/>
      </c>
      <c r="G75" s="19" t="str">
        <f t="shared" si="5"/>
        <v/>
      </c>
      <c r="H75" s="19" t="str">
        <f t="shared" si="6"/>
        <v/>
      </c>
      <c r="I75" s="19" t="str">
        <f t="shared" si="7"/>
        <v/>
      </c>
      <c r="J75" s="19" t="str">
        <f t="shared" si="8"/>
        <v/>
      </c>
      <c r="K75" s="17"/>
      <c r="L75" s="10"/>
      <c r="M75" s="10"/>
      <c r="N75" s="10"/>
      <c r="O75" s="10"/>
      <c r="P75" s="10"/>
      <c r="Q75" s="10"/>
      <c r="R75" s="10"/>
      <c r="T75" s="6"/>
      <c r="U75" s="7"/>
      <c r="V75" s="7"/>
      <c r="W75" s="7"/>
      <c r="X75" s="7"/>
      <c r="Y75" s="7"/>
      <c r="Z75" s="7"/>
      <c r="AA75" s="7"/>
      <c r="AB75" s="7"/>
      <c r="AC75" s="6"/>
    </row>
    <row r="76" spans="1:29" x14ac:dyDescent="0.2">
      <c r="A76" s="24">
        <v>11</v>
      </c>
      <c r="B76" s="19">
        <f t="shared" si="0"/>
        <v>100</v>
      </c>
      <c r="C76" s="19">
        <f t="shared" ref="C76:C77" si="9">IF((B20&lt;&gt;0)*ISNUMBER(C20),100*(C20/B20),"")</f>
        <v>97.907464717210715</v>
      </c>
      <c r="D76" s="19">
        <f t="shared" ref="D76:D77" si="10">IF((B20&lt;&gt;0)*ISNUMBER(D20),100*(D20/B20),"")</f>
        <v>98.743903957995983</v>
      </c>
      <c r="E76" s="19">
        <f t="shared" ref="E76:E77" si="11">IF((B20&lt;&gt;0)*ISNUMBER(E20),100*(E20/B20),"")</f>
        <v>99.52860468904197</v>
      </c>
      <c r="F76" s="19" t="str">
        <f t="shared" ref="F76:F80" si="12">IF((B20&lt;&gt;0)*ISNUMBER(F20),100*(F20/B20),"")</f>
        <v/>
      </c>
      <c r="G76" s="19" t="str">
        <f t="shared" si="5"/>
        <v/>
      </c>
      <c r="H76" s="19" t="str">
        <f t="shared" si="6"/>
        <v/>
      </c>
      <c r="I76" s="19" t="str">
        <f t="shared" si="7"/>
        <v/>
      </c>
      <c r="J76" s="19" t="str">
        <f t="shared" si="8"/>
        <v/>
      </c>
      <c r="K76" s="17"/>
      <c r="L76" s="10"/>
      <c r="M76" s="10"/>
      <c r="N76" s="10"/>
      <c r="O76" s="10"/>
      <c r="P76" s="10"/>
      <c r="Q76" s="10"/>
      <c r="R76" s="10"/>
      <c r="T76" s="6"/>
      <c r="U76" s="7"/>
      <c r="V76" s="7"/>
      <c r="W76" s="7"/>
      <c r="X76" s="7"/>
      <c r="Y76" s="7"/>
      <c r="Z76" s="7"/>
      <c r="AA76" s="7"/>
      <c r="AB76" s="7"/>
      <c r="AC76" s="6"/>
    </row>
    <row r="77" spans="1:29" x14ac:dyDescent="0.2">
      <c r="A77" s="24">
        <v>12</v>
      </c>
      <c r="B77" s="19" t="str">
        <f t="shared" si="0"/>
        <v/>
      </c>
      <c r="C77" s="19" t="str">
        <f t="shared" si="9"/>
        <v/>
      </c>
      <c r="D77" s="19" t="str">
        <f t="shared" si="10"/>
        <v/>
      </c>
      <c r="E77" s="19" t="str">
        <f t="shared" si="11"/>
        <v/>
      </c>
      <c r="F77" s="19" t="str">
        <f t="shared" si="12"/>
        <v/>
      </c>
      <c r="G77" s="19" t="str">
        <f t="shared" si="5"/>
        <v/>
      </c>
      <c r="H77" s="19" t="str">
        <f t="shared" si="6"/>
        <v/>
      </c>
      <c r="I77" s="19" t="str">
        <f t="shared" si="7"/>
        <v/>
      </c>
      <c r="J77" s="19" t="str">
        <f t="shared" si="8"/>
        <v/>
      </c>
      <c r="K77" s="17"/>
      <c r="L77" s="10"/>
      <c r="M77" s="10"/>
      <c r="N77" s="10"/>
      <c r="O77" s="10"/>
      <c r="P77" s="10"/>
      <c r="Q77" s="10"/>
      <c r="R77" s="10"/>
      <c r="T77" s="6"/>
      <c r="U77" s="7"/>
      <c r="V77" s="7"/>
      <c r="W77" s="7"/>
      <c r="X77" s="7"/>
      <c r="Y77" s="7"/>
      <c r="Z77" s="7"/>
      <c r="AA77" s="7"/>
      <c r="AB77" s="7"/>
      <c r="AC77" s="6"/>
    </row>
    <row r="78" spans="1:29" x14ac:dyDescent="0.2">
      <c r="A78" s="24">
        <v>13</v>
      </c>
      <c r="B78" s="19"/>
      <c r="C78" s="19"/>
      <c r="D78" s="19"/>
      <c r="E78" s="19"/>
      <c r="F78" s="19"/>
      <c r="G78" s="19" t="str">
        <f t="shared" si="5"/>
        <v/>
      </c>
      <c r="H78" s="19" t="str">
        <f t="shared" si="6"/>
        <v/>
      </c>
      <c r="I78" s="19" t="str">
        <f t="shared" si="7"/>
        <v/>
      </c>
      <c r="J78" s="19" t="str">
        <f t="shared" si="8"/>
        <v/>
      </c>
      <c r="K78" s="17"/>
      <c r="L78" s="10"/>
      <c r="M78" s="10"/>
      <c r="N78" s="10"/>
      <c r="O78" s="10"/>
      <c r="P78" s="10"/>
      <c r="Q78" s="10"/>
      <c r="R78" s="10"/>
      <c r="T78" s="6"/>
      <c r="U78" s="7"/>
      <c r="V78" s="7"/>
      <c r="W78" s="7"/>
      <c r="X78" s="7"/>
      <c r="Y78" s="7"/>
      <c r="Z78" s="7"/>
      <c r="AA78" s="7"/>
      <c r="AB78" s="7"/>
      <c r="AC78" s="6"/>
    </row>
    <row r="79" spans="1:29" x14ac:dyDescent="0.2">
      <c r="A79" s="24">
        <v>14</v>
      </c>
      <c r="B79" s="19"/>
      <c r="C79" s="19"/>
      <c r="D79" s="19"/>
      <c r="E79" s="19"/>
      <c r="F79" s="19"/>
      <c r="G79" s="19" t="str">
        <f t="shared" si="5"/>
        <v/>
      </c>
      <c r="H79" s="19" t="str">
        <f t="shared" si="6"/>
        <v/>
      </c>
      <c r="I79" s="19" t="str">
        <f t="shared" si="7"/>
        <v/>
      </c>
      <c r="J79" s="19" t="str">
        <f t="shared" si="8"/>
        <v/>
      </c>
      <c r="K79" s="17"/>
      <c r="L79" s="10"/>
      <c r="M79" s="10"/>
      <c r="N79" s="10"/>
      <c r="O79" s="10"/>
      <c r="P79" s="10"/>
      <c r="Q79" s="10"/>
      <c r="R79" s="10"/>
      <c r="T79" s="6"/>
      <c r="U79" s="7"/>
      <c r="V79" s="7"/>
      <c r="W79" s="7"/>
      <c r="X79" s="7"/>
      <c r="Y79" s="7"/>
      <c r="Z79" s="7"/>
      <c r="AA79" s="7"/>
      <c r="AB79" s="7"/>
      <c r="AC79" s="6"/>
    </row>
    <row r="80" spans="1:29" x14ac:dyDescent="0.2">
      <c r="A80" s="24">
        <v>15</v>
      </c>
      <c r="B80" s="19" t="str">
        <f t="shared" si="0"/>
        <v/>
      </c>
      <c r="C80" s="19" t="str">
        <f t="shared" ref="C80:C81" si="13">IF((B24&lt;&gt;0)*ISNUMBER(C24),100*(C24/B24),"")</f>
        <v/>
      </c>
      <c r="D80" s="19" t="str">
        <f t="shared" ref="D80:D81" si="14">IF((B24&lt;&gt;0)*ISNUMBER(D24),100*(D24/B24),"")</f>
        <v/>
      </c>
      <c r="E80" s="19" t="str">
        <f t="shared" ref="E80:E81" si="15">IF((B24&lt;&gt;0)*ISNUMBER(E24),100*(E24/B24),"")</f>
        <v/>
      </c>
      <c r="F80" s="19" t="str">
        <f t="shared" si="12"/>
        <v/>
      </c>
      <c r="G80" s="19" t="str">
        <f t="shared" si="5"/>
        <v/>
      </c>
      <c r="H80" s="19" t="str">
        <f t="shared" si="6"/>
        <v/>
      </c>
      <c r="I80" s="19" t="str">
        <f t="shared" si="7"/>
        <v/>
      </c>
      <c r="J80" s="19" t="str">
        <f t="shared" si="8"/>
        <v/>
      </c>
      <c r="K80" s="17"/>
      <c r="L80" s="10"/>
      <c r="M80" s="10"/>
      <c r="N80" s="10"/>
      <c r="O80" s="10"/>
      <c r="P80" s="10"/>
      <c r="Q80" s="10"/>
      <c r="R80" s="10"/>
      <c r="T80" s="6"/>
      <c r="U80" s="7"/>
      <c r="V80" s="7"/>
      <c r="W80" s="7"/>
      <c r="X80" s="7"/>
      <c r="Y80" s="7"/>
      <c r="Z80" s="7"/>
      <c r="AA80" s="7"/>
      <c r="AB80" s="7"/>
      <c r="AC80" s="6"/>
    </row>
    <row r="81" spans="1:29" x14ac:dyDescent="0.2">
      <c r="A81" s="24">
        <v>16</v>
      </c>
      <c r="B81" s="19" t="str">
        <f t="shared" si="0"/>
        <v/>
      </c>
      <c r="C81" s="19" t="str">
        <f t="shared" si="13"/>
        <v/>
      </c>
      <c r="D81" s="19" t="str">
        <f t="shared" si="14"/>
        <v/>
      </c>
      <c r="E81" s="19" t="str">
        <f t="shared" si="15"/>
        <v/>
      </c>
      <c r="F81" s="19" t="str">
        <f t="shared" si="4"/>
        <v/>
      </c>
      <c r="G81" s="19" t="str">
        <f t="shared" si="5"/>
        <v/>
      </c>
      <c r="H81" s="19" t="str">
        <f t="shared" si="6"/>
        <v/>
      </c>
      <c r="I81" s="19" t="str">
        <f t="shared" si="7"/>
        <v/>
      </c>
      <c r="J81" s="19" t="str">
        <f t="shared" si="8"/>
        <v/>
      </c>
      <c r="K81" s="17"/>
      <c r="L81" s="10"/>
      <c r="M81" s="10"/>
      <c r="N81" s="10"/>
      <c r="O81" s="10"/>
      <c r="P81" s="10"/>
      <c r="Q81" s="10"/>
      <c r="R81" s="10"/>
      <c r="T81" s="6"/>
      <c r="U81" s="7"/>
      <c r="V81" s="7"/>
      <c r="W81" s="7"/>
      <c r="X81" s="7"/>
      <c r="Y81" s="7"/>
      <c r="Z81" s="7"/>
      <c r="AA81" s="7"/>
      <c r="AB81" s="7"/>
      <c r="AC81" s="6"/>
    </row>
    <row r="82" spans="1:29" x14ac:dyDescent="0.2">
      <c r="A82" s="24">
        <v>17</v>
      </c>
      <c r="B82" s="19" t="str">
        <f t="shared" si="0"/>
        <v/>
      </c>
      <c r="C82" s="19" t="str">
        <f t="shared" si="1"/>
        <v/>
      </c>
      <c r="D82" s="19" t="str">
        <f t="shared" si="2"/>
        <v/>
      </c>
      <c r="E82" s="19" t="str">
        <f t="shared" si="3"/>
        <v/>
      </c>
      <c r="F82" s="19" t="str">
        <f t="shared" si="4"/>
        <v/>
      </c>
      <c r="G82" s="19" t="str">
        <f t="shared" si="5"/>
        <v/>
      </c>
      <c r="H82" s="19" t="str">
        <f t="shared" si="6"/>
        <v/>
      </c>
      <c r="I82" s="19" t="str">
        <f t="shared" si="7"/>
        <v/>
      </c>
      <c r="J82" s="19" t="str">
        <f t="shared" si="8"/>
        <v/>
      </c>
      <c r="K82" s="17"/>
      <c r="L82" s="10"/>
      <c r="M82" s="10"/>
      <c r="N82" s="10"/>
      <c r="O82" s="10"/>
      <c r="P82" s="10"/>
      <c r="Q82" s="10"/>
      <c r="R82" s="10"/>
      <c r="T82" s="6"/>
      <c r="U82" s="7"/>
      <c r="V82" s="7"/>
      <c r="W82" s="7"/>
      <c r="X82" s="7"/>
      <c r="Y82" s="7"/>
      <c r="Z82" s="7"/>
      <c r="AA82" s="7"/>
      <c r="AB82" s="7"/>
      <c r="AC82" s="6"/>
    </row>
    <row r="83" spans="1:29" x14ac:dyDescent="0.2">
      <c r="A83" s="24">
        <v>18</v>
      </c>
      <c r="B83" s="19" t="str">
        <f t="shared" si="0"/>
        <v/>
      </c>
      <c r="C83" s="19" t="str">
        <f t="shared" si="1"/>
        <v/>
      </c>
      <c r="D83" s="19" t="str">
        <f t="shared" si="2"/>
        <v/>
      </c>
      <c r="E83" s="19" t="str">
        <f t="shared" si="3"/>
        <v/>
      </c>
      <c r="F83" s="19" t="str">
        <f t="shared" si="4"/>
        <v/>
      </c>
      <c r="G83" s="19" t="str">
        <f t="shared" si="5"/>
        <v/>
      </c>
      <c r="H83" s="19" t="str">
        <f t="shared" si="6"/>
        <v/>
      </c>
      <c r="I83" s="19" t="str">
        <f t="shared" si="7"/>
        <v/>
      </c>
      <c r="J83" s="19" t="str">
        <f t="shared" si="8"/>
        <v/>
      </c>
      <c r="K83" s="17"/>
      <c r="L83" s="10"/>
      <c r="M83" s="10"/>
      <c r="N83" s="10"/>
      <c r="O83" s="10"/>
      <c r="P83" s="10"/>
      <c r="Q83" s="10"/>
      <c r="R83" s="10"/>
      <c r="T83" s="6"/>
      <c r="U83" s="7"/>
      <c r="V83" s="7"/>
      <c r="W83" s="7"/>
      <c r="X83" s="7"/>
      <c r="Y83" s="7"/>
      <c r="Z83" s="7"/>
      <c r="AA83" s="7"/>
      <c r="AB83" s="7"/>
      <c r="AC83" s="6"/>
    </row>
    <row r="84" spans="1:29" x14ac:dyDescent="0.2">
      <c r="A84" s="24">
        <v>19</v>
      </c>
      <c r="B84" s="19" t="str">
        <f t="shared" si="0"/>
        <v/>
      </c>
      <c r="C84" s="19" t="str">
        <f t="shared" si="1"/>
        <v/>
      </c>
      <c r="D84" s="19" t="str">
        <f t="shared" si="2"/>
        <v/>
      </c>
      <c r="E84" s="19" t="str">
        <f t="shared" si="3"/>
        <v/>
      </c>
      <c r="F84" s="19" t="str">
        <f t="shared" si="4"/>
        <v/>
      </c>
      <c r="G84" s="19" t="str">
        <f t="shared" si="5"/>
        <v/>
      </c>
      <c r="H84" s="19" t="str">
        <f t="shared" si="6"/>
        <v/>
      </c>
      <c r="I84" s="19" t="str">
        <f t="shared" si="7"/>
        <v/>
      </c>
      <c r="J84" s="19" t="str">
        <f t="shared" si="8"/>
        <v/>
      </c>
      <c r="K84" s="17"/>
      <c r="L84" s="10"/>
      <c r="M84" s="10"/>
      <c r="N84" s="10"/>
      <c r="O84" s="10"/>
      <c r="P84" s="10"/>
      <c r="Q84" s="10"/>
      <c r="R84" s="10"/>
      <c r="T84" s="6"/>
      <c r="U84" s="7"/>
      <c r="V84" s="7"/>
      <c r="W84" s="7"/>
      <c r="X84" s="7"/>
      <c r="Y84" s="7"/>
      <c r="Z84" s="7"/>
      <c r="AA84" s="7"/>
      <c r="AB84" s="7"/>
      <c r="AC84" s="6"/>
    </row>
    <row r="85" spans="1:29" x14ac:dyDescent="0.2">
      <c r="A85" s="24">
        <v>20</v>
      </c>
      <c r="B85" s="19" t="str">
        <f t="shared" si="0"/>
        <v/>
      </c>
      <c r="C85" s="19" t="str">
        <f t="shared" si="1"/>
        <v/>
      </c>
      <c r="D85" s="19" t="str">
        <f t="shared" si="2"/>
        <v/>
      </c>
      <c r="E85" s="19" t="str">
        <f t="shared" si="3"/>
        <v/>
      </c>
      <c r="F85" s="19" t="str">
        <f t="shared" si="4"/>
        <v/>
      </c>
      <c r="G85" s="19" t="str">
        <f t="shared" si="5"/>
        <v/>
      </c>
      <c r="H85" s="19" t="str">
        <f t="shared" si="6"/>
        <v/>
      </c>
      <c r="I85" s="19" t="str">
        <f t="shared" si="7"/>
        <v/>
      </c>
      <c r="J85" s="19" t="str">
        <f t="shared" si="8"/>
        <v/>
      </c>
      <c r="K85" s="17"/>
      <c r="L85" s="10"/>
      <c r="M85" s="10"/>
      <c r="N85" s="10"/>
      <c r="O85" s="10"/>
      <c r="P85" s="10"/>
      <c r="Q85" s="10"/>
      <c r="R85" s="10"/>
      <c r="T85" s="6"/>
      <c r="U85" s="7"/>
      <c r="V85" s="7"/>
      <c r="W85" s="7"/>
      <c r="X85" s="7"/>
      <c r="Y85" s="7"/>
      <c r="Z85" s="7"/>
      <c r="AA85" s="7"/>
      <c r="AB85" s="7"/>
      <c r="AC85" s="6"/>
    </row>
    <row r="86" spans="1:29" x14ac:dyDescent="0.2">
      <c r="A86" s="24">
        <v>21</v>
      </c>
      <c r="B86" s="19" t="str">
        <f t="shared" si="0"/>
        <v/>
      </c>
      <c r="C86" s="19" t="str">
        <f t="shared" si="1"/>
        <v/>
      </c>
      <c r="D86" s="19" t="str">
        <f t="shared" si="2"/>
        <v/>
      </c>
      <c r="E86" s="19" t="str">
        <f t="shared" si="3"/>
        <v/>
      </c>
      <c r="F86" s="19" t="str">
        <f t="shared" si="4"/>
        <v/>
      </c>
      <c r="G86" s="19" t="str">
        <f t="shared" si="5"/>
        <v/>
      </c>
      <c r="H86" s="19" t="str">
        <f t="shared" si="6"/>
        <v/>
      </c>
      <c r="I86" s="19" t="str">
        <f t="shared" si="7"/>
        <v/>
      </c>
      <c r="J86" s="19" t="str">
        <f t="shared" si="8"/>
        <v/>
      </c>
      <c r="K86" s="17"/>
      <c r="L86" s="10"/>
      <c r="M86" s="10"/>
      <c r="N86" s="10"/>
      <c r="O86" s="10"/>
      <c r="P86" s="10"/>
      <c r="Q86" s="10"/>
      <c r="R86" s="10"/>
      <c r="T86" s="6"/>
      <c r="U86" s="7"/>
      <c r="V86" s="7"/>
      <c r="W86" s="7"/>
      <c r="X86" s="7"/>
      <c r="Y86" s="7"/>
      <c r="Z86" s="7"/>
      <c r="AA86" s="7"/>
      <c r="AB86" s="7"/>
      <c r="AC86" s="6"/>
    </row>
    <row r="87" spans="1:29" x14ac:dyDescent="0.2">
      <c r="A87" s="24">
        <v>22</v>
      </c>
      <c r="B87" s="19" t="str">
        <f t="shared" si="0"/>
        <v/>
      </c>
      <c r="C87" s="19" t="str">
        <f t="shared" si="1"/>
        <v/>
      </c>
      <c r="D87" s="19" t="str">
        <f t="shared" si="2"/>
        <v/>
      </c>
      <c r="E87" s="19" t="str">
        <f t="shared" si="3"/>
        <v/>
      </c>
      <c r="F87" s="19" t="str">
        <f t="shared" si="4"/>
        <v/>
      </c>
      <c r="G87" s="19" t="str">
        <f t="shared" si="5"/>
        <v/>
      </c>
      <c r="H87" s="19" t="str">
        <f t="shared" si="6"/>
        <v/>
      </c>
      <c r="I87" s="19" t="str">
        <f t="shared" si="7"/>
        <v/>
      </c>
      <c r="J87" s="19" t="str">
        <f t="shared" si="8"/>
        <v/>
      </c>
      <c r="K87" s="17"/>
      <c r="L87" s="10"/>
      <c r="M87" s="10"/>
      <c r="N87" s="10"/>
      <c r="O87" s="10"/>
      <c r="P87" s="10"/>
      <c r="Q87" s="10"/>
      <c r="R87" s="10"/>
      <c r="T87" s="6"/>
      <c r="U87" s="7"/>
      <c r="V87" s="7"/>
      <c r="W87" s="7"/>
      <c r="X87" s="7"/>
      <c r="Y87" s="7"/>
      <c r="Z87" s="7"/>
      <c r="AA87" s="7"/>
      <c r="AB87" s="7"/>
      <c r="AC87" s="6"/>
    </row>
    <row r="88" spans="1:29" x14ac:dyDescent="0.2">
      <c r="A88" s="24">
        <v>23</v>
      </c>
      <c r="B88" s="19" t="str">
        <f t="shared" si="0"/>
        <v/>
      </c>
      <c r="C88" s="19" t="str">
        <f t="shared" si="1"/>
        <v/>
      </c>
      <c r="D88" s="19" t="str">
        <f t="shared" si="2"/>
        <v/>
      </c>
      <c r="E88" s="19" t="str">
        <f t="shared" si="3"/>
        <v/>
      </c>
      <c r="F88" s="19" t="str">
        <f t="shared" si="4"/>
        <v/>
      </c>
      <c r="G88" s="19" t="str">
        <f t="shared" si="5"/>
        <v/>
      </c>
      <c r="H88" s="19" t="str">
        <f t="shared" si="6"/>
        <v/>
      </c>
      <c r="I88" s="19" t="str">
        <f t="shared" si="7"/>
        <v/>
      </c>
      <c r="J88" s="19" t="str">
        <f t="shared" si="8"/>
        <v/>
      </c>
      <c r="K88" s="17"/>
      <c r="L88" s="10"/>
      <c r="M88" s="10"/>
      <c r="N88" s="10"/>
      <c r="O88" s="10"/>
      <c r="P88" s="10"/>
      <c r="Q88" s="10"/>
      <c r="R88" s="10"/>
      <c r="T88" s="6"/>
      <c r="U88" s="7"/>
      <c r="V88" s="7"/>
      <c r="W88" s="7"/>
      <c r="X88" s="7"/>
      <c r="Y88" s="7"/>
      <c r="Z88" s="7"/>
      <c r="AA88" s="7"/>
      <c r="AB88" s="7"/>
      <c r="AC88" s="6"/>
    </row>
    <row r="89" spans="1:29" x14ac:dyDescent="0.2">
      <c r="A89" s="24">
        <v>24</v>
      </c>
      <c r="B89" s="19" t="str">
        <f t="shared" si="0"/>
        <v/>
      </c>
      <c r="C89" s="19" t="str">
        <f t="shared" si="1"/>
        <v/>
      </c>
      <c r="D89" s="19" t="str">
        <f t="shared" si="2"/>
        <v/>
      </c>
      <c r="E89" s="19" t="str">
        <f t="shared" si="3"/>
        <v/>
      </c>
      <c r="F89" s="19" t="str">
        <f t="shared" si="4"/>
        <v/>
      </c>
      <c r="G89" s="19" t="str">
        <f t="shared" si="5"/>
        <v/>
      </c>
      <c r="H89" s="19" t="str">
        <f t="shared" si="6"/>
        <v/>
      </c>
      <c r="I89" s="19" t="str">
        <f t="shared" si="7"/>
        <v/>
      </c>
      <c r="J89" s="19" t="str">
        <f t="shared" si="8"/>
        <v/>
      </c>
      <c r="K89" s="17"/>
      <c r="L89" s="10"/>
      <c r="M89" s="10"/>
      <c r="N89" s="10"/>
      <c r="O89" s="10"/>
      <c r="P89" s="10"/>
      <c r="Q89" s="10"/>
      <c r="R89" s="10"/>
      <c r="T89" s="6"/>
      <c r="U89" s="7"/>
      <c r="V89" s="7"/>
      <c r="W89" s="7"/>
      <c r="X89" s="7"/>
      <c r="Y89" s="7"/>
      <c r="Z89" s="7"/>
      <c r="AA89" s="7"/>
      <c r="AB89" s="7"/>
      <c r="AC89" s="6"/>
    </row>
    <row r="90" spans="1:29" x14ac:dyDescent="0.2">
      <c r="A90" s="24">
        <v>25</v>
      </c>
      <c r="B90" s="19" t="str">
        <f t="shared" si="0"/>
        <v/>
      </c>
      <c r="C90" s="19" t="str">
        <f t="shared" si="1"/>
        <v/>
      </c>
      <c r="D90" s="19" t="str">
        <f t="shared" si="2"/>
        <v/>
      </c>
      <c r="E90" s="19" t="str">
        <f t="shared" si="3"/>
        <v/>
      </c>
      <c r="F90" s="19" t="str">
        <f t="shared" si="4"/>
        <v/>
      </c>
      <c r="G90" s="19" t="str">
        <f t="shared" si="5"/>
        <v/>
      </c>
      <c r="H90" s="19" t="str">
        <f t="shared" si="6"/>
        <v/>
      </c>
      <c r="I90" s="19" t="str">
        <f t="shared" si="7"/>
        <v/>
      </c>
      <c r="J90" s="19" t="str">
        <f t="shared" si="8"/>
        <v/>
      </c>
      <c r="K90" s="17"/>
      <c r="L90" s="10"/>
      <c r="M90" s="10"/>
      <c r="N90" s="10"/>
      <c r="O90" s="10"/>
      <c r="P90" s="10"/>
      <c r="Q90" s="10"/>
      <c r="R90" s="10"/>
      <c r="T90" s="6"/>
      <c r="U90" s="7"/>
      <c r="V90" s="7"/>
      <c r="W90" s="7"/>
      <c r="X90" s="7"/>
      <c r="Y90" s="7"/>
      <c r="Z90" s="7"/>
      <c r="AA90" s="7"/>
      <c r="AB90" s="7"/>
      <c r="AC90" s="6"/>
    </row>
    <row r="91" spans="1:29" x14ac:dyDescent="0.2">
      <c r="A91" s="24">
        <v>26</v>
      </c>
      <c r="B91" s="19" t="str">
        <f t="shared" si="0"/>
        <v/>
      </c>
      <c r="C91" s="19" t="str">
        <f t="shared" si="1"/>
        <v/>
      </c>
      <c r="D91" s="19" t="str">
        <f t="shared" si="2"/>
        <v/>
      </c>
      <c r="E91" s="19" t="str">
        <f t="shared" si="3"/>
        <v/>
      </c>
      <c r="F91" s="19" t="str">
        <f t="shared" si="4"/>
        <v/>
      </c>
      <c r="G91" s="19" t="str">
        <f t="shared" si="5"/>
        <v/>
      </c>
      <c r="H91" s="19" t="str">
        <f t="shared" si="6"/>
        <v/>
      </c>
      <c r="I91" s="19" t="str">
        <f t="shared" si="7"/>
        <v/>
      </c>
      <c r="J91" s="19" t="str">
        <f t="shared" si="8"/>
        <v/>
      </c>
      <c r="K91" s="17"/>
      <c r="L91" s="10"/>
      <c r="M91" s="10"/>
      <c r="N91" s="10"/>
      <c r="O91" s="10"/>
      <c r="P91" s="10"/>
      <c r="Q91" s="10"/>
      <c r="R91" s="10"/>
      <c r="T91" s="6"/>
      <c r="U91" s="7"/>
      <c r="V91" s="7"/>
      <c r="W91" s="7"/>
      <c r="X91" s="7"/>
      <c r="Y91" s="7"/>
      <c r="Z91" s="7"/>
      <c r="AA91" s="7"/>
      <c r="AB91" s="7"/>
      <c r="AC91" s="6"/>
    </row>
    <row r="92" spans="1:29" x14ac:dyDescent="0.2">
      <c r="A92" s="24">
        <v>27</v>
      </c>
      <c r="B92" s="19" t="str">
        <f t="shared" si="0"/>
        <v/>
      </c>
      <c r="C92" s="19" t="str">
        <f t="shared" si="1"/>
        <v/>
      </c>
      <c r="D92" s="19" t="str">
        <f t="shared" si="2"/>
        <v/>
      </c>
      <c r="E92" s="19" t="str">
        <f t="shared" si="3"/>
        <v/>
      </c>
      <c r="F92" s="19" t="str">
        <f t="shared" si="4"/>
        <v/>
      </c>
      <c r="G92" s="19" t="str">
        <f t="shared" si="5"/>
        <v/>
      </c>
      <c r="H92" s="19" t="str">
        <f t="shared" si="6"/>
        <v/>
      </c>
      <c r="I92" s="19" t="str">
        <f t="shared" si="7"/>
        <v/>
      </c>
      <c r="J92" s="19" t="str">
        <f t="shared" si="8"/>
        <v/>
      </c>
      <c r="K92" s="17"/>
      <c r="L92" s="10"/>
      <c r="M92" s="10"/>
      <c r="N92" s="10"/>
      <c r="O92" s="10"/>
      <c r="P92" s="10"/>
      <c r="Q92" s="10"/>
      <c r="R92" s="10"/>
      <c r="T92" s="6"/>
      <c r="U92" s="7"/>
      <c r="V92" s="7"/>
      <c r="W92" s="7"/>
      <c r="X92" s="7"/>
      <c r="Y92" s="7"/>
      <c r="Z92" s="7"/>
      <c r="AA92" s="7"/>
      <c r="AB92" s="7"/>
      <c r="AC92" s="6"/>
    </row>
    <row r="93" spans="1:29" x14ac:dyDescent="0.2">
      <c r="A93" s="24">
        <v>28</v>
      </c>
      <c r="B93" s="19" t="str">
        <f t="shared" si="0"/>
        <v/>
      </c>
      <c r="C93" s="19" t="str">
        <f t="shared" si="1"/>
        <v/>
      </c>
      <c r="D93" s="19" t="str">
        <f t="shared" si="2"/>
        <v/>
      </c>
      <c r="E93" s="19" t="str">
        <f t="shared" si="3"/>
        <v/>
      </c>
      <c r="F93" s="19" t="str">
        <f t="shared" si="4"/>
        <v/>
      </c>
      <c r="G93" s="19" t="str">
        <f t="shared" si="5"/>
        <v/>
      </c>
      <c r="H93" s="19" t="str">
        <f t="shared" si="6"/>
        <v/>
      </c>
      <c r="I93" s="19" t="str">
        <f t="shared" si="7"/>
        <v/>
      </c>
      <c r="J93" s="19" t="str">
        <f t="shared" si="8"/>
        <v/>
      </c>
      <c r="K93" s="17"/>
      <c r="L93" s="10"/>
      <c r="M93" s="10"/>
      <c r="N93" s="10"/>
      <c r="O93" s="10"/>
      <c r="P93" s="10"/>
      <c r="Q93" s="10"/>
      <c r="R93" s="10"/>
      <c r="T93" s="6"/>
      <c r="U93" s="7"/>
      <c r="V93" s="7"/>
      <c r="W93" s="7"/>
      <c r="X93" s="7"/>
      <c r="Y93" s="7"/>
      <c r="Z93" s="7"/>
      <c r="AA93" s="7"/>
      <c r="AB93" s="7"/>
      <c r="AC93" s="6"/>
    </row>
    <row r="94" spans="1:29" x14ac:dyDescent="0.2">
      <c r="A94" s="24">
        <v>29</v>
      </c>
      <c r="B94" s="19" t="str">
        <f t="shared" si="0"/>
        <v/>
      </c>
      <c r="C94" s="19" t="str">
        <f t="shared" si="1"/>
        <v/>
      </c>
      <c r="D94" s="19" t="str">
        <f t="shared" si="2"/>
        <v/>
      </c>
      <c r="E94" s="19" t="str">
        <f t="shared" si="3"/>
        <v/>
      </c>
      <c r="F94" s="19" t="str">
        <f t="shared" si="4"/>
        <v/>
      </c>
      <c r="G94" s="19" t="str">
        <f t="shared" si="5"/>
        <v/>
      </c>
      <c r="H94" s="19" t="str">
        <f t="shared" si="6"/>
        <v/>
      </c>
      <c r="I94" s="19" t="str">
        <f t="shared" si="7"/>
        <v/>
      </c>
      <c r="J94" s="19" t="str">
        <f t="shared" si="8"/>
        <v/>
      </c>
      <c r="K94" s="17"/>
      <c r="L94" s="10"/>
      <c r="M94" s="10"/>
      <c r="N94" s="10"/>
      <c r="O94" s="10"/>
      <c r="P94" s="10"/>
      <c r="Q94" s="10"/>
      <c r="R94" s="10"/>
      <c r="T94" s="6"/>
      <c r="U94" s="7"/>
      <c r="V94" s="7"/>
      <c r="W94" s="7"/>
      <c r="X94" s="7"/>
      <c r="Y94" s="7"/>
      <c r="Z94" s="7"/>
      <c r="AA94" s="7"/>
      <c r="AB94" s="7"/>
      <c r="AC94" s="6"/>
    </row>
    <row r="95" spans="1:29" x14ac:dyDescent="0.2">
      <c r="A95" s="24">
        <v>30</v>
      </c>
      <c r="B95" s="19" t="str">
        <f t="shared" si="0"/>
        <v/>
      </c>
      <c r="C95" s="19" t="str">
        <f t="shared" si="1"/>
        <v/>
      </c>
      <c r="D95" s="19" t="str">
        <f t="shared" si="2"/>
        <v/>
      </c>
      <c r="E95" s="19" t="str">
        <f t="shared" si="3"/>
        <v/>
      </c>
      <c r="F95" s="19" t="str">
        <f t="shared" si="4"/>
        <v/>
      </c>
      <c r="G95" s="19" t="str">
        <f t="shared" si="5"/>
        <v/>
      </c>
      <c r="H95" s="19" t="str">
        <f t="shared" si="6"/>
        <v/>
      </c>
      <c r="I95" s="19" t="str">
        <f t="shared" si="7"/>
        <v/>
      </c>
      <c r="J95" s="19" t="str">
        <f t="shared" si="8"/>
        <v/>
      </c>
      <c r="K95" s="17"/>
      <c r="L95" s="10"/>
      <c r="M95" s="10"/>
      <c r="N95" s="10"/>
      <c r="O95" s="10"/>
      <c r="P95" s="10"/>
      <c r="Q95" s="10"/>
      <c r="R95" s="10"/>
      <c r="T95" s="6"/>
      <c r="U95" s="7"/>
      <c r="V95" s="7"/>
      <c r="W95" s="7"/>
      <c r="X95" s="7"/>
      <c r="Y95" s="7"/>
      <c r="Z95" s="7"/>
      <c r="AA95" s="7"/>
      <c r="AB95" s="7"/>
      <c r="AC95" s="6"/>
    </row>
    <row r="96" spans="1:29" x14ac:dyDescent="0.2">
      <c r="A96" s="24">
        <v>31</v>
      </c>
      <c r="B96" s="19" t="str">
        <f t="shared" si="0"/>
        <v/>
      </c>
      <c r="C96" s="19" t="str">
        <f t="shared" si="1"/>
        <v/>
      </c>
      <c r="D96" s="19" t="str">
        <f t="shared" si="2"/>
        <v/>
      </c>
      <c r="E96" s="19" t="str">
        <f t="shared" si="3"/>
        <v/>
      </c>
      <c r="F96" s="19" t="str">
        <f t="shared" si="4"/>
        <v/>
      </c>
      <c r="G96" s="19" t="str">
        <f t="shared" si="5"/>
        <v/>
      </c>
      <c r="H96" s="19" t="str">
        <f t="shared" si="6"/>
        <v/>
      </c>
      <c r="I96" s="19" t="str">
        <f t="shared" si="7"/>
        <v/>
      </c>
      <c r="J96" s="19" t="str">
        <f t="shared" si="8"/>
        <v/>
      </c>
      <c r="K96" s="17"/>
      <c r="L96" s="10"/>
      <c r="M96" s="10"/>
      <c r="N96" s="10"/>
      <c r="O96" s="10"/>
      <c r="P96" s="10"/>
      <c r="Q96" s="10"/>
      <c r="R96" s="10"/>
      <c r="T96" s="6"/>
      <c r="U96" s="7"/>
      <c r="V96" s="7"/>
      <c r="W96" s="7"/>
      <c r="X96" s="7"/>
      <c r="Y96" s="7"/>
      <c r="Z96" s="7"/>
      <c r="AA96" s="7"/>
      <c r="AB96" s="7"/>
      <c r="AC96" s="6"/>
    </row>
    <row r="97" spans="1:29" x14ac:dyDescent="0.2">
      <c r="A97" s="24">
        <v>32</v>
      </c>
      <c r="B97" s="19" t="str">
        <f t="shared" si="0"/>
        <v/>
      </c>
      <c r="C97" s="19" t="str">
        <f t="shared" si="1"/>
        <v/>
      </c>
      <c r="D97" s="19" t="str">
        <f t="shared" si="2"/>
        <v/>
      </c>
      <c r="E97" s="19" t="str">
        <f t="shared" si="3"/>
        <v/>
      </c>
      <c r="F97" s="19" t="str">
        <f t="shared" si="4"/>
        <v/>
      </c>
      <c r="G97" s="19" t="str">
        <f t="shared" si="5"/>
        <v/>
      </c>
      <c r="H97" s="19" t="str">
        <f t="shared" si="6"/>
        <v/>
      </c>
      <c r="I97" s="19" t="str">
        <f t="shared" si="7"/>
        <v/>
      </c>
      <c r="J97" s="19" t="str">
        <f t="shared" si="8"/>
        <v/>
      </c>
      <c r="K97" s="17"/>
      <c r="L97" s="10"/>
      <c r="M97" s="10"/>
      <c r="N97" s="10"/>
      <c r="O97" s="10"/>
      <c r="P97" s="10"/>
      <c r="Q97" s="10"/>
      <c r="R97" s="10"/>
      <c r="T97" s="6"/>
      <c r="U97" s="7"/>
      <c r="V97" s="7"/>
      <c r="W97" s="7"/>
      <c r="X97" s="7"/>
      <c r="Y97" s="7"/>
      <c r="Z97" s="7"/>
      <c r="AA97" s="7"/>
      <c r="AB97" s="7"/>
      <c r="AC97" s="6"/>
    </row>
    <row r="98" spans="1:29" x14ac:dyDescent="0.2">
      <c r="A98" s="24">
        <v>33</v>
      </c>
      <c r="B98" s="19" t="str">
        <f t="shared" si="0"/>
        <v/>
      </c>
      <c r="C98" s="19" t="str">
        <f t="shared" si="1"/>
        <v/>
      </c>
      <c r="D98" s="19" t="str">
        <f t="shared" si="2"/>
        <v/>
      </c>
      <c r="E98" s="19" t="str">
        <f t="shared" si="3"/>
        <v/>
      </c>
      <c r="F98" s="19" t="str">
        <f t="shared" si="4"/>
        <v/>
      </c>
      <c r="G98" s="19" t="str">
        <f t="shared" si="5"/>
        <v/>
      </c>
      <c r="H98" s="19" t="str">
        <f t="shared" si="6"/>
        <v/>
      </c>
      <c r="I98" s="19" t="str">
        <f t="shared" si="7"/>
        <v/>
      </c>
      <c r="J98" s="19" t="str">
        <f t="shared" si="8"/>
        <v/>
      </c>
      <c r="K98" s="17"/>
      <c r="L98" s="10"/>
      <c r="M98" s="10"/>
      <c r="N98" s="10"/>
      <c r="O98" s="10"/>
      <c r="P98" s="10"/>
      <c r="Q98" s="10"/>
      <c r="R98" s="10"/>
      <c r="T98" s="6"/>
      <c r="U98" s="7"/>
      <c r="V98" s="7"/>
      <c r="W98" s="7"/>
      <c r="X98" s="7"/>
      <c r="Y98" s="7"/>
      <c r="Z98" s="7"/>
      <c r="AA98" s="7"/>
      <c r="AB98" s="7"/>
      <c r="AC98" s="6"/>
    </row>
    <row r="99" spans="1:29" x14ac:dyDescent="0.2">
      <c r="A99" s="24">
        <v>34</v>
      </c>
      <c r="B99" s="19" t="str">
        <f t="shared" si="0"/>
        <v/>
      </c>
      <c r="C99" s="19" t="str">
        <f t="shared" si="1"/>
        <v/>
      </c>
      <c r="D99" s="19" t="str">
        <f t="shared" si="2"/>
        <v/>
      </c>
      <c r="E99" s="19" t="str">
        <f t="shared" si="3"/>
        <v/>
      </c>
      <c r="F99" s="19" t="str">
        <f t="shared" si="4"/>
        <v/>
      </c>
      <c r="G99" s="19" t="str">
        <f t="shared" si="5"/>
        <v/>
      </c>
      <c r="H99" s="19" t="str">
        <f t="shared" si="6"/>
        <v/>
      </c>
      <c r="I99" s="19" t="str">
        <f t="shared" si="7"/>
        <v/>
      </c>
      <c r="J99" s="19" t="str">
        <f t="shared" si="8"/>
        <v/>
      </c>
      <c r="K99" s="17"/>
      <c r="L99" s="10"/>
      <c r="M99" s="10"/>
      <c r="N99" s="10"/>
      <c r="O99" s="10"/>
      <c r="P99" s="10"/>
      <c r="Q99" s="10"/>
      <c r="R99" s="10"/>
      <c r="T99" s="6"/>
      <c r="U99" s="7"/>
      <c r="V99" s="7"/>
      <c r="W99" s="7"/>
      <c r="X99" s="7"/>
      <c r="Y99" s="7"/>
      <c r="Z99" s="7"/>
      <c r="AA99" s="7"/>
      <c r="AB99" s="7"/>
      <c r="AC99" s="6"/>
    </row>
    <row r="100" spans="1:29" ht="13.5" customHeight="1" x14ac:dyDescent="0.2">
      <c r="A100" s="24">
        <v>35</v>
      </c>
      <c r="B100" s="19" t="str">
        <f t="shared" si="0"/>
        <v/>
      </c>
      <c r="C100" s="19" t="str">
        <f t="shared" si="1"/>
        <v/>
      </c>
      <c r="D100" s="19" t="str">
        <f t="shared" si="2"/>
        <v/>
      </c>
      <c r="E100" s="19" t="str">
        <f t="shared" si="3"/>
        <v/>
      </c>
      <c r="F100" s="19" t="str">
        <f t="shared" si="4"/>
        <v/>
      </c>
      <c r="G100" s="19" t="str">
        <f t="shared" si="5"/>
        <v/>
      </c>
      <c r="H100" s="19" t="str">
        <f t="shared" si="6"/>
        <v/>
      </c>
      <c r="I100" s="19" t="str">
        <f t="shared" si="7"/>
        <v/>
      </c>
      <c r="J100" s="19" t="str">
        <f t="shared" si="8"/>
        <v/>
      </c>
      <c r="K100" s="36"/>
      <c r="L100" s="37"/>
      <c r="M100" s="37"/>
      <c r="N100" s="37"/>
      <c r="O100" s="37"/>
      <c r="P100" s="37"/>
      <c r="Q100" s="37"/>
      <c r="R100" s="37"/>
      <c r="T100" s="6"/>
      <c r="U100" s="7"/>
      <c r="V100" s="7"/>
      <c r="W100" s="7"/>
      <c r="X100" s="7"/>
      <c r="Y100" s="7"/>
      <c r="Z100" s="7"/>
      <c r="AA100" s="7"/>
      <c r="AB100" s="7"/>
      <c r="AC100" s="6"/>
    </row>
    <row r="101" spans="1:29" x14ac:dyDescent="0.2">
      <c r="A101" s="24">
        <v>36</v>
      </c>
      <c r="B101" s="19" t="str">
        <f t="shared" si="0"/>
        <v/>
      </c>
      <c r="C101" s="19" t="str">
        <f t="shared" si="1"/>
        <v/>
      </c>
      <c r="D101" s="19" t="str">
        <f t="shared" si="2"/>
        <v/>
      </c>
      <c r="E101" s="19" t="str">
        <f t="shared" si="3"/>
        <v/>
      </c>
      <c r="F101" s="19" t="str">
        <f t="shared" si="4"/>
        <v/>
      </c>
      <c r="G101" s="19" t="str">
        <f t="shared" si="5"/>
        <v/>
      </c>
      <c r="H101" s="19" t="str">
        <f t="shared" si="6"/>
        <v/>
      </c>
      <c r="I101" s="19" t="str">
        <f t="shared" si="7"/>
        <v/>
      </c>
      <c r="J101" s="19" t="str">
        <f t="shared" si="8"/>
        <v/>
      </c>
      <c r="K101" s="38"/>
      <c r="L101" s="37"/>
      <c r="M101" s="37"/>
      <c r="N101" s="37"/>
      <c r="O101" s="37"/>
      <c r="P101" s="37"/>
      <c r="Q101" s="37"/>
      <c r="R101" s="37"/>
      <c r="T101" s="6"/>
      <c r="U101" s="7"/>
      <c r="V101" s="7"/>
      <c r="W101" s="7"/>
      <c r="X101" s="7"/>
      <c r="Y101" s="7"/>
      <c r="Z101" s="7"/>
      <c r="AA101" s="7"/>
      <c r="AB101" s="7"/>
      <c r="AC101" s="6"/>
    </row>
    <row r="102" spans="1:29" x14ac:dyDescent="0.2">
      <c r="A102" s="24">
        <v>37</v>
      </c>
      <c r="B102" s="19" t="str">
        <f t="shared" si="0"/>
        <v/>
      </c>
      <c r="C102" s="19" t="str">
        <f t="shared" si="1"/>
        <v/>
      </c>
      <c r="D102" s="19" t="str">
        <f t="shared" si="2"/>
        <v/>
      </c>
      <c r="E102" s="19" t="str">
        <f t="shared" si="3"/>
        <v/>
      </c>
      <c r="F102" s="19" t="str">
        <f t="shared" si="4"/>
        <v/>
      </c>
      <c r="G102" s="19" t="str">
        <f t="shared" si="5"/>
        <v/>
      </c>
      <c r="H102" s="19" t="str">
        <f t="shared" si="6"/>
        <v/>
      </c>
      <c r="I102" s="19" t="str">
        <f t="shared" si="7"/>
        <v/>
      </c>
      <c r="J102" s="19" t="str">
        <f t="shared" si="8"/>
        <v/>
      </c>
      <c r="K102" s="38"/>
      <c r="L102" s="37"/>
      <c r="M102" s="37"/>
      <c r="N102" s="37"/>
      <c r="O102" s="37"/>
      <c r="P102" s="37"/>
      <c r="Q102" s="37"/>
      <c r="R102" s="37"/>
      <c r="T102" s="6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x14ac:dyDescent="0.2">
      <c r="A103" s="24">
        <v>38</v>
      </c>
      <c r="B103" s="19" t="str">
        <f t="shared" si="0"/>
        <v/>
      </c>
      <c r="C103" s="19" t="str">
        <f t="shared" si="1"/>
        <v/>
      </c>
      <c r="D103" s="19" t="str">
        <f t="shared" si="2"/>
        <v/>
      </c>
      <c r="E103" s="19" t="str">
        <f t="shared" si="3"/>
        <v/>
      </c>
      <c r="F103" s="19" t="str">
        <f t="shared" si="4"/>
        <v/>
      </c>
      <c r="G103" s="19" t="str">
        <f t="shared" si="5"/>
        <v/>
      </c>
      <c r="H103" s="19" t="str">
        <f t="shared" si="6"/>
        <v/>
      </c>
      <c r="I103" s="19" t="str">
        <f t="shared" si="7"/>
        <v/>
      </c>
      <c r="J103" s="19" t="str">
        <f t="shared" si="8"/>
        <v/>
      </c>
      <c r="K103" s="38"/>
      <c r="L103" s="37"/>
      <c r="M103" s="37"/>
      <c r="N103" s="37"/>
      <c r="O103" s="37"/>
      <c r="P103" s="37"/>
      <c r="Q103" s="37"/>
      <c r="R103" s="37"/>
      <c r="T103" s="6"/>
      <c r="U103" s="7"/>
      <c r="V103" s="7"/>
      <c r="W103" s="7"/>
      <c r="X103" s="7"/>
      <c r="Y103" s="7"/>
      <c r="Z103" s="7"/>
      <c r="AA103" s="7"/>
      <c r="AB103" s="7"/>
      <c r="AC103" s="6"/>
    </row>
    <row r="104" spans="1:29" x14ac:dyDescent="0.2">
      <c r="A104" s="24">
        <v>39</v>
      </c>
      <c r="B104" s="19" t="str">
        <f t="shared" si="0"/>
        <v/>
      </c>
      <c r="C104" s="19" t="str">
        <f t="shared" si="1"/>
        <v/>
      </c>
      <c r="D104" s="19" t="str">
        <f t="shared" si="2"/>
        <v/>
      </c>
      <c r="E104" s="19" t="str">
        <f t="shared" si="3"/>
        <v/>
      </c>
      <c r="F104" s="19" t="str">
        <f t="shared" si="4"/>
        <v/>
      </c>
      <c r="G104" s="19" t="str">
        <f t="shared" si="5"/>
        <v/>
      </c>
      <c r="H104" s="19" t="str">
        <f t="shared" si="6"/>
        <v/>
      </c>
      <c r="I104" s="19" t="str">
        <f t="shared" si="7"/>
        <v/>
      </c>
      <c r="J104" s="19" t="str">
        <f t="shared" si="8"/>
        <v/>
      </c>
      <c r="K104" s="156"/>
      <c r="L104" s="157"/>
      <c r="M104" s="157"/>
      <c r="N104" s="157"/>
      <c r="O104" s="157"/>
      <c r="P104" s="157"/>
      <c r="Q104" s="157"/>
      <c r="R104" s="157"/>
      <c r="T104" s="6"/>
      <c r="U104" s="7"/>
      <c r="V104" s="7"/>
      <c r="W104" s="7"/>
      <c r="X104" s="7"/>
      <c r="Y104" s="7"/>
      <c r="Z104" s="7"/>
      <c r="AA104" s="7"/>
      <c r="AB104" s="7"/>
      <c r="AC104" s="6"/>
    </row>
    <row r="105" spans="1:29" x14ac:dyDescent="0.2">
      <c r="A105" s="24">
        <v>40</v>
      </c>
      <c r="B105" s="19" t="str">
        <f t="shared" si="0"/>
        <v/>
      </c>
      <c r="C105" s="19" t="str">
        <f t="shared" si="1"/>
        <v/>
      </c>
      <c r="D105" s="19" t="str">
        <f t="shared" si="2"/>
        <v/>
      </c>
      <c r="E105" s="19" t="str">
        <f t="shared" si="3"/>
        <v/>
      </c>
      <c r="F105" s="19" t="str">
        <f t="shared" si="4"/>
        <v/>
      </c>
      <c r="G105" s="19" t="str">
        <f t="shared" si="5"/>
        <v/>
      </c>
      <c r="H105" s="19" t="str">
        <f t="shared" si="6"/>
        <v/>
      </c>
      <c r="I105" s="19" t="str">
        <f t="shared" si="7"/>
        <v/>
      </c>
      <c r="J105" s="19" t="str">
        <f t="shared" si="8"/>
        <v/>
      </c>
      <c r="K105" s="158"/>
      <c r="L105" s="157"/>
      <c r="M105" s="157"/>
      <c r="N105" s="157"/>
      <c r="O105" s="157"/>
      <c r="P105" s="157"/>
      <c r="Q105" s="157"/>
      <c r="R105" s="157"/>
      <c r="T105" s="6"/>
      <c r="U105" s="7"/>
      <c r="V105" s="7"/>
      <c r="W105" s="7"/>
      <c r="X105" s="7"/>
      <c r="Y105" s="7"/>
      <c r="Z105" s="7"/>
      <c r="AA105" s="7"/>
      <c r="AB105" s="7"/>
      <c r="AC105" s="6"/>
    </row>
    <row r="106" spans="1:29" x14ac:dyDescent="0.2">
      <c r="A106" s="24">
        <v>41</v>
      </c>
      <c r="B106" s="19" t="str">
        <f t="shared" si="0"/>
        <v/>
      </c>
      <c r="C106" s="19" t="str">
        <f t="shared" si="1"/>
        <v/>
      </c>
      <c r="D106" s="19" t="str">
        <f t="shared" si="2"/>
        <v/>
      </c>
      <c r="E106" s="19" t="str">
        <f t="shared" si="3"/>
        <v/>
      </c>
      <c r="F106" s="19" t="str">
        <f t="shared" si="4"/>
        <v/>
      </c>
      <c r="G106" s="19" t="str">
        <f t="shared" si="5"/>
        <v/>
      </c>
      <c r="H106" s="19" t="str">
        <f t="shared" si="6"/>
        <v/>
      </c>
      <c r="I106" s="19" t="str">
        <f t="shared" si="7"/>
        <v/>
      </c>
      <c r="J106" s="19" t="str">
        <f t="shared" si="8"/>
        <v/>
      </c>
      <c r="K106" s="158"/>
      <c r="L106" s="157"/>
      <c r="M106" s="157"/>
      <c r="N106" s="157"/>
      <c r="O106" s="157"/>
      <c r="P106" s="157"/>
      <c r="Q106" s="157"/>
      <c r="R106" s="157"/>
      <c r="T106" s="6"/>
      <c r="U106" s="7"/>
      <c r="V106" s="7"/>
      <c r="W106" s="7"/>
      <c r="X106" s="7"/>
      <c r="Y106" s="7"/>
      <c r="Z106" s="7"/>
      <c r="AA106" s="7"/>
      <c r="AB106" s="7"/>
      <c r="AC106" s="6"/>
    </row>
    <row r="107" spans="1:29" x14ac:dyDescent="0.2">
      <c r="A107" s="24">
        <v>42</v>
      </c>
      <c r="B107" s="19" t="str">
        <f t="shared" si="0"/>
        <v/>
      </c>
      <c r="C107" s="19" t="str">
        <f t="shared" si="1"/>
        <v/>
      </c>
      <c r="D107" s="19" t="str">
        <f t="shared" si="2"/>
        <v/>
      </c>
      <c r="E107" s="19" t="str">
        <f t="shared" si="3"/>
        <v/>
      </c>
      <c r="F107" s="19" t="str">
        <f t="shared" si="4"/>
        <v/>
      </c>
      <c r="G107" s="19" t="str">
        <f t="shared" si="5"/>
        <v/>
      </c>
      <c r="H107" s="19" t="str">
        <f t="shared" si="6"/>
        <v/>
      </c>
      <c r="I107" s="19" t="str">
        <f t="shared" si="7"/>
        <v/>
      </c>
      <c r="J107" s="19" t="str">
        <f t="shared" si="8"/>
        <v/>
      </c>
      <c r="K107" s="158"/>
      <c r="L107" s="157"/>
      <c r="M107" s="157"/>
      <c r="N107" s="157"/>
      <c r="O107" s="157"/>
      <c r="P107" s="157"/>
      <c r="Q107" s="157"/>
      <c r="R107" s="157"/>
      <c r="T107" s="6"/>
      <c r="U107" s="7"/>
      <c r="V107" s="7"/>
      <c r="W107" s="7"/>
      <c r="X107" s="7"/>
      <c r="Y107" s="7"/>
      <c r="Z107" s="7"/>
      <c r="AA107" s="7"/>
      <c r="AB107" s="7"/>
      <c r="AC107" s="6"/>
    </row>
    <row r="108" spans="1:29" x14ac:dyDescent="0.2">
      <c r="A108" s="24">
        <v>43</v>
      </c>
      <c r="B108" s="19" t="str">
        <f t="shared" si="0"/>
        <v/>
      </c>
      <c r="C108" s="19" t="str">
        <f t="shared" si="1"/>
        <v/>
      </c>
      <c r="D108" s="19" t="str">
        <f t="shared" si="2"/>
        <v/>
      </c>
      <c r="E108" s="19" t="str">
        <f t="shared" si="3"/>
        <v/>
      </c>
      <c r="F108" s="19" t="str">
        <f t="shared" si="4"/>
        <v/>
      </c>
      <c r="G108" s="19" t="str">
        <f t="shared" si="5"/>
        <v/>
      </c>
      <c r="H108" s="19" t="str">
        <f t="shared" si="6"/>
        <v/>
      </c>
      <c r="I108" s="19" t="str">
        <f t="shared" si="7"/>
        <v/>
      </c>
      <c r="J108" s="19" t="str">
        <f t="shared" si="8"/>
        <v/>
      </c>
      <c r="K108" s="158"/>
      <c r="L108" s="157"/>
      <c r="M108" s="157"/>
      <c r="N108" s="157"/>
      <c r="O108" s="157"/>
      <c r="P108" s="157"/>
      <c r="Q108" s="157"/>
      <c r="R108" s="157"/>
      <c r="T108" s="6"/>
      <c r="U108" s="7"/>
      <c r="V108" s="7"/>
      <c r="W108" s="7"/>
      <c r="X108" s="7"/>
      <c r="Y108" s="7"/>
      <c r="Z108" s="7"/>
      <c r="AA108" s="7"/>
      <c r="AB108" s="7"/>
      <c r="AC108" s="6"/>
    </row>
    <row r="109" spans="1:29" x14ac:dyDescent="0.2">
      <c r="A109" s="24">
        <v>44</v>
      </c>
      <c r="B109" s="19" t="str">
        <f t="shared" si="0"/>
        <v/>
      </c>
      <c r="C109" s="19" t="str">
        <f t="shared" si="1"/>
        <v/>
      </c>
      <c r="D109" s="19" t="str">
        <f t="shared" si="2"/>
        <v/>
      </c>
      <c r="E109" s="19" t="str">
        <f t="shared" si="3"/>
        <v/>
      </c>
      <c r="F109" s="19" t="str">
        <f t="shared" si="4"/>
        <v/>
      </c>
      <c r="G109" s="19" t="str">
        <f t="shared" si="5"/>
        <v/>
      </c>
      <c r="H109" s="19" t="str">
        <f t="shared" si="6"/>
        <v/>
      </c>
      <c r="I109" s="19" t="str">
        <f t="shared" si="7"/>
        <v/>
      </c>
      <c r="J109" s="19" t="str">
        <f t="shared" si="8"/>
        <v/>
      </c>
      <c r="K109" s="38"/>
      <c r="L109" s="37"/>
      <c r="M109" s="37"/>
      <c r="N109" s="37"/>
      <c r="O109" s="37"/>
      <c r="P109" s="37"/>
      <c r="Q109" s="37"/>
      <c r="R109" s="37"/>
      <c r="T109" s="6"/>
      <c r="U109" s="7"/>
      <c r="V109" s="7"/>
      <c r="W109" s="7"/>
      <c r="X109" s="7"/>
      <c r="Y109" s="7"/>
      <c r="Z109" s="7"/>
      <c r="AA109" s="7"/>
      <c r="AB109" s="7"/>
      <c r="AC109" s="6"/>
    </row>
    <row r="110" spans="1:29" x14ac:dyDescent="0.2">
      <c r="A110" s="24">
        <v>45</v>
      </c>
      <c r="B110" s="19" t="str">
        <f t="shared" si="0"/>
        <v/>
      </c>
      <c r="C110" s="19" t="str">
        <f t="shared" si="1"/>
        <v/>
      </c>
      <c r="D110" s="19" t="str">
        <f t="shared" si="2"/>
        <v/>
      </c>
      <c r="E110" s="19" t="str">
        <f t="shared" si="3"/>
        <v/>
      </c>
      <c r="F110" s="19" t="str">
        <f t="shared" si="4"/>
        <v/>
      </c>
      <c r="G110" s="19" t="str">
        <f t="shared" si="5"/>
        <v/>
      </c>
      <c r="H110" s="19" t="str">
        <f t="shared" si="6"/>
        <v/>
      </c>
      <c r="I110" s="19" t="str">
        <f t="shared" si="7"/>
        <v/>
      </c>
      <c r="J110" s="19" t="str">
        <f t="shared" si="8"/>
        <v/>
      </c>
      <c r="K110" s="38"/>
      <c r="L110" s="37"/>
      <c r="M110" s="37"/>
      <c r="N110" s="37"/>
      <c r="O110" s="37"/>
      <c r="P110" s="37"/>
      <c r="Q110" s="37"/>
      <c r="R110" s="37"/>
      <c r="T110" s="6"/>
      <c r="U110" s="7"/>
      <c r="V110" s="7"/>
      <c r="W110" s="7"/>
      <c r="X110" s="7"/>
      <c r="Y110" s="7"/>
      <c r="Z110" s="7"/>
      <c r="AA110" s="7"/>
      <c r="AB110" s="7"/>
      <c r="AC110" s="6"/>
    </row>
    <row r="111" spans="1:29" x14ac:dyDescent="0.2">
      <c r="A111" s="24">
        <v>46</v>
      </c>
      <c r="B111" s="19" t="str">
        <f t="shared" si="0"/>
        <v/>
      </c>
      <c r="C111" s="19" t="str">
        <f t="shared" si="1"/>
        <v/>
      </c>
      <c r="D111" s="19" t="str">
        <f t="shared" si="2"/>
        <v/>
      </c>
      <c r="E111" s="19" t="str">
        <f t="shared" si="3"/>
        <v/>
      </c>
      <c r="F111" s="19" t="str">
        <f t="shared" si="4"/>
        <v/>
      </c>
      <c r="G111" s="19" t="str">
        <f t="shared" si="5"/>
        <v/>
      </c>
      <c r="H111" s="19" t="str">
        <f t="shared" si="6"/>
        <v/>
      </c>
      <c r="I111" s="19" t="str">
        <f t="shared" si="7"/>
        <v/>
      </c>
      <c r="J111" s="19" t="str">
        <f t="shared" si="8"/>
        <v/>
      </c>
      <c r="K111" s="38"/>
      <c r="L111" s="37"/>
      <c r="M111" s="37"/>
      <c r="N111" s="37"/>
      <c r="O111" s="37"/>
      <c r="P111" s="37"/>
      <c r="Q111" s="37"/>
      <c r="R111" s="37"/>
      <c r="T111" s="6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x14ac:dyDescent="0.2">
      <c r="A112" s="24">
        <v>47</v>
      </c>
      <c r="B112" s="19" t="str">
        <f t="shared" si="0"/>
        <v/>
      </c>
      <c r="C112" s="19" t="str">
        <f t="shared" si="1"/>
        <v/>
      </c>
      <c r="D112" s="19" t="str">
        <f t="shared" si="2"/>
        <v/>
      </c>
      <c r="E112" s="19" t="str">
        <f t="shared" si="3"/>
        <v/>
      </c>
      <c r="F112" s="19" t="str">
        <f t="shared" si="4"/>
        <v/>
      </c>
      <c r="G112" s="19" t="str">
        <f t="shared" si="5"/>
        <v/>
      </c>
      <c r="H112" s="19" t="str">
        <f t="shared" si="6"/>
        <v/>
      </c>
      <c r="I112" s="19" t="str">
        <f t="shared" si="7"/>
        <v/>
      </c>
      <c r="J112" s="19" t="str">
        <f t="shared" si="8"/>
        <v/>
      </c>
      <c r="K112" s="38"/>
      <c r="L112" s="37"/>
      <c r="M112" s="37"/>
      <c r="N112" s="37"/>
      <c r="O112" s="37"/>
      <c r="P112" s="37"/>
      <c r="Q112" s="37"/>
      <c r="R112" s="37"/>
      <c r="T112" s="6"/>
      <c r="U112" s="7"/>
      <c r="V112" s="7"/>
      <c r="W112" s="7"/>
      <c r="X112" s="7"/>
      <c r="Y112" s="7"/>
      <c r="Z112" s="7"/>
      <c r="AA112" s="7"/>
      <c r="AB112" s="7"/>
      <c r="AC112" s="6"/>
    </row>
    <row r="113" spans="1:29" x14ac:dyDescent="0.2">
      <c r="A113" s="24">
        <v>48</v>
      </c>
      <c r="B113" s="19" t="str">
        <f t="shared" si="0"/>
        <v/>
      </c>
      <c r="C113" s="19" t="str">
        <f t="shared" si="1"/>
        <v/>
      </c>
      <c r="D113" s="19" t="str">
        <f t="shared" si="2"/>
        <v/>
      </c>
      <c r="E113" s="19" t="str">
        <f t="shared" si="3"/>
        <v/>
      </c>
      <c r="F113" s="19" t="str">
        <f t="shared" si="4"/>
        <v/>
      </c>
      <c r="G113" s="19" t="str">
        <f t="shared" si="5"/>
        <v/>
      </c>
      <c r="H113" s="19" t="str">
        <f t="shared" si="6"/>
        <v/>
      </c>
      <c r="I113" s="19" t="str">
        <f t="shared" si="7"/>
        <v/>
      </c>
      <c r="J113" s="19" t="str">
        <f t="shared" si="8"/>
        <v/>
      </c>
      <c r="K113" s="17"/>
      <c r="L113" s="10"/>
      <c r="M113" s="10"/>
      <c r="N113" s="10"/>
      <c r="O113" s="10"/>
      <c r="P113" s="10"/>
      <c r="Q113" s="10"/>
      <c r="R113" s="10"/>
      <c r="T113" s="6"/>
      <c r="U113" s="7"/>
      <c r="V113" s="7"/>
      <c r="W113" s="7"/>
      <c r="X113" s="7"/>
      <c r="Y113" s="7"/>
      <c r="Z113" s="7"/>
      <c r="AA113" s="7"/>
      <c r="AB113" s="7"/>
      <c r="AC113" s="6"/>
    </row>
    <row r="114" spans="1:29" x14ac:dyDescent="0.2">
      <c r="A114" s="24">
        <v>49</v>
      </c>
      <c r="B114" s="19" t="str">
        <f t="shared" si="0"/>
        <v/>
      </c>
      <c r="C114" s="19" t="str">
        <f t="shared" si="1"/>
        <v/>
      </c>
      <c r="D114" s="19" t="str">
        <f t="shared" si="2"/>
        <v/>
      </c>
      <c r="E114" s="19" t="str">
        <f t="shared" si="3"/>
        <v/>
      </c>
      <c r="F114" s="19" t="str">
        <f t="shared" si="4"/>
        <v/>
      </c>
      <c r="G114" s="19" t="str">
        <f t="shared" si="5"/>
        <v/>
      </c>
      <c r="H114" s="19" t="str">
        <f t="shared" si="6"/>
        <v/>
      </c>
      <c r="I114" s="19" t="str">
        <f t="shared" si="7"/>
        <v/>
      </c>
      <c r="J114" s="19" t="str">
        <f t="shared" si="8"/>
        <v/>
      </c>
      <c r="K114" s="17"/>
      <c r="L114" s="10"/>
      <c r="M114" s="10"/>
      <c r="N114" s="10"/>
      <c r="O114" s="10"/>
      <c r="P114" s="10"/>
      <c r="Q114" s="10"/>
      <c r="R114" s="10"/>
      <c r="T114" s="6"/>
      <c r="U114" s="7"/>
      <c r="V114" s="7"/>
      <c r="W114" s="7"/>
      <c r="X114" s="7"/>
      <c r="Y114" s="7"/>
      <c r="Z114" s="7"/>
      <c r="AA114" s="7"/>
      <c r="AB114" s="7"/>
      <c r="AC114" s="6"/>
    </row>
    <row r="115" spans="1:29" ht="13.5" thickBot="1" x14ac:dyDescent="0.25">
      <c r="A115" s="25">
        <v>50</v>
      </c>
      <c r="B115" s="26" t="str">
        <f t="shared" si="0"/>
        <v/>
      </c>
      <c r="C115" s="27" t="str">
        <f t="shared" si="1"/>
        <v/>
      </c>
      <c r="D115" s="27" t="str">
        <f t="shared" si="2"/>
        <v/>
      </c>
      <c r="E115" s="27" t="str">
        <f t="shared" si="3"/>
        <v/>
      </c>
      <c r="F115" s="27" t="str">
        <f t="shared" si="4"/>
        <v/>
      </c>
      <c r="G115" s="27" t="str">
        <f t="shared" si="5"/>
        <v/>
      </c>
      <c r="H115" s="27" t="str">
        <f t="shared" si="6"/>
        <v/>
      </c>
      <c r="I115" s="27" t="str">
        <f t="shared" si="7"/>
        <v/>
      </c>
      <c r="J115" s="28" t="str">
        <f t="shared" si="8"/>
        <v/>
      </c>
      <c r="K115" s="17"/>
      <c r="L115" s="10"/>
      <c r="M115" s="10"/>
      <c r="N115" s="10"/>
      <c r="O115" s="10"/>
      <c r="P115" s="10"/>
      <c r="Q115" s="10"/>
      <c r="R115" s="10"/>
      <c r="T115" s="6"/>
      <c r="U115" s="7"/>
      <c r="V115" s="7"/>
      <c r="W115" s="7"/>
      <c r="X115" s="7"/>
      <c r="Y115" s="7"/>
      <c r="Z115" s="7"/>
      <c r="AA115" s="7"/>
      <c r="AB115" s="7"/>
      <c r="AC115" s="6"/>
    </row>
    <row r="116" spans="1:29" x14ac:dyDescent="0.2">
      <c r="A116" s="29" t="s">
        <v>7</v>
      </c>
      <c r="B116" s="20">
        <f t="shared" ref="B116:H116" si="16">IF(B117&gt;0,AVERAGE(B66:B115),"")</f>
        <v>100</v>
      </c>
      <c r="C116" s="20">
        <f t="shared" si="16"/>
        <v>96.169059975372278</v>
      </c>
      <c r="D116" s="20">
        <f t="shared" si="16"/>
        <v>101.99509030027197</v>
      </c>
      <c r="E116" s="20">
        <f t="shared" si="16"/>
        <v>106.99886023049277</v>
      </c>
      <c r="F116" s="20" t="str">
        <f t="shared" si="16"/>
        <v/>
      </c>
      <c r="G116" s="20" t="str">
        <f t="shared" si="16"/>
        <v/>
      </c>
      <c r="H116" s="20" t="str">
        <f t="shared" si="16"/>
        <v/>
      </c>
      <c r="I116" s="20" t="str">
        <f>IF(I117&gt;0,AVERAGE(I66:I115),"")</f>
        <v/>
      </c>
      <c r="J116" s="20" t="str">
        <f>IF(J117&gt;0,AVERAGE(J66:J115),"")</f>
        <v/>
      </c>
      <c r="K116" s="156" t="s">
        <v>29</v>
      </c>
      <c r="L116" s="157"/>
      <c r="M116" s="157"/>
      <c r="N116" s="157"/>
      <c r="O116" s="157"/>
      <c r="P116" s="157"/>
      <c r="Q116" s="157"/>
      <c r="R116" s="157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x14ac:dyDescent="0.2">
      <c r="A117" s="30" t="s">
        <v>8</v>
      </c>
      <c r="B117" s="20">
        <f>COUNT(B66:B115)</f>
        <v>11</v>
      </c>
      <c r="C117" s="20">
        <f t="shared" ref="C117:J117" si="17">COUNT(C66:C115)</f>
        <v>11</v>
      </c>
      <c r="D117" s="20">
        <f t="shared" si="17"/>
        <v>11</v>
      </c>
      <c r="E117" s="20">
        <f t="shared" si="17"/>
        <v>11</v>
      </c>
      <c r="F117" s="20">
        <f t="shared" si="17"/>
        <v>0</v>
      </c>
      <c r="G117" s="20">
        <f t="shared" si="17"/>
        <v>0</v>
      </c>
      <c r="H117" s="20">
        <f t="shared" si="17"/>
        <v>0</v>
      </c>
      <c r="I117" s="20">
        <f t="shared" si="17"/>
        <v>0</v>
      </c>
      <c r="J117" s="20">
        <f t="shared" si="17"/>
        <v>0</v>
      </c>
      <c r="K117" s="158"/>
      <c r="L117" s="157"/>
      <c r="M117" s="157"/>
      <c r="N117" s="157"/>
      <c r="O117" s="157"/>
      <c r="P117" s="157"/>
      <c r="Q117" s="157"/>
      <c r="R117" s="157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x14ac:dyDescent="0.2">
      <c r="A118" s="30" t="s">
        <v>9</v>
      </c>
      <c r="B118" s="20">
        <f>IF(B117&gt;0,STDEV(B66:B115),"")</f>
        <v>0</v>
      </c>
      <c r="C118" s="20">
        <f t="shared" ref="C118:H118" si="18">IF(C117&gt;0,STDEV(C66:C115),"")</f>
        <v>5.5084433486430511</v>
      </c>
      <c r="D118" s="20">
        <f t="shared" si="18"/>
        <v>8.3019436455070323</v>
      </c>
      <c r="E118" s="20">
        <f t="shared" si="18"/>
        <v>7.4797589181167217</v>
      </c>
      <c r="F118" s="20" t="str">
        <f t="shared" si="18"/>
        <v/>
      </c>
      <c r="G118" s="20" t="str">
        <f t="shared" si="18"/>
        <v/>
      </c>
      <c r="H118" s="20" t="str">
        <f t="shared" si="18"/>
        <v/>
      </c>
      <c r="I118" s="20" t="str">
        <f>IF(I117&gt;0,STDEV(I66:I115),"")</f>
        <v/>
      </c>
      <c r="J118" s="20" t="str">
        <f>IF(J117&gt;0,STDEV(J66:J115),"")</f>
        <v/>
      </c>
      <c r="K118" s="158"/>
      <c r="L118" s="157"/>
      <c r="M118" s="157"/>
      <c r="N118" s="157"/>
      <c r="O118" s="157"/>
      <c r="P118" s="157"/>
      <c r="Q118" s="157"/>
      <c r="R118" s="157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x14ac:dyDescent="0.2">
      <c r="A119" s="30" t="s">
        <v>10</v>
      </c>
      <c r="B119" s="20">
        <f>IF(B117&gt;0,B118/SQRT(B117),"")</f>
        <v>0</v>
      </c>
      <c r="C119" s="20">
        <f t="shared" ref="C119:H119" si="19">IF(C117&gt;0,C118/SQRT(C117),"")</f>
        <v>1.6608581605798052</v>
      </c>
      <c r="D119" s="20">
        <f t="shared" si="19"/>
        <v>2.5031301911656461</v>
      </c>
      <c r="E119" s="20">
        <f t="shared" si="19"/>
        <v>2.2552321685188912</v>
      </c>
      <c r="F119" s="20" t="str">
        <f t="shared" si="19"/>
        <v/>
      </c>
      <c r="G119" s="20" t="str">
        <f t="shared" si="19"/>
        <v/>
      </c>
      <c r="H119" s="20" t="str">
        <f t="shared" si="19"/>
        <v/>
      </c>
      <c r="I119" s="20" t="str">
        <f>IF(I117&gt;0,I118/SQRT(I117),"")</f>
        <v/>
      </c>
      <c r="J119" s="20" t="str">
        <f>IF(J117&gt;0,J118/SQRT(J117),"")</f>
        <v/>
      </c>
      <c r="K119" s="158"/>
      <c r="L119" s="157"/>
      <c r="M119" s="157"/>
      <c r="N119" s="157"/>
      <c r="O119" s="157"/>
      <c r="P119" s="157"/>
      <c r="Q119" s="157"/>
      <c r="R119" s="157"/>
    </row>
    <row r="120" spans="1:29" x14ac:dyDescent="0.2">
      <c r="A120" s="30" t="s">
        <v>15</v>
      </c>
      <c r="B120" s="20">
        <f t="shared" ref="B120:J120" si="20">IF(B117&gt;2,TINV(0.1,B117-1),"")</f>
        <v>1.812461122811676</v>
      </c>
      <c r="C120" s="20">
        <f t="shared" si="20"/>
        <v>1.812461122811676</v>
      </c>
      <c r="D120" s="20">
        <f t="shared" si="20"/>
        <v>1.812461122811676</v>
      </c>
      <c r="E120" s="20">
        <f t="shared" si="20"/>
        <v>1.812461122811676</v>
      </c>
      <c r="F120" s="20" t="str">
        <f t="shared" si="20"/>
        <v/>
      </c>
      <c r="G120" s="20" t="str">
        <f t="shared" si="20"/>
        <v/>
      </c>
      <c r="H120" s="20" t="str">
        <f t="shared" si="20"/>
        <v/>
      </c>
      <c r="I120" s="20" t="str">
        <f t="shared" si="20"/>
        <v/>
      </c>
      <c r="J120" s="20" t="str">
        <f t="shared" si="20"/>
        <v/>
      </c>
      <c r="K120" s="158"/>
      <c r="L120" s="157"/>
      <c r="M120" s="157"/>
      <c r="N120" s="157"/>
      <c r="O120" s="157"/>
      <c r="P120" s="157"/>
      <c r="Q120" s="157"/>
      <c r="R120" s="157"/>
    </row>
    <row r="121" spans="1:29" x14ac:dyDescent="0.2">
      <c r="A121" s="30" t="s">
        <v>14</v>
      </c>
      <c r="B121" s="20">
        <f>IF(B117&gt;2,B120*B119,"")</f>
        <v>0</v>
      </c>
      <c r="C121" s="20">
        <f t="shared" ref="C121:H121" si="21">IF(C117&gt;2,C120*C119,"")</f>
        <v>3.0102408465554085</v>
      </c>
      <c r="D121" s="20">
        <f t="shared" si="21"/>
        <v>4.5368261568238921</v>
      </c>
      <c r="E121" s="20">
        <f t="shared" si="21"/>
        <v>4.0875206283547607</v>
      </c>
      <c r="F121" s="20" t="str">
        <f t="shared" si="21"/>
        <v/>
      </c>
      <c r="G121" s="20" t="str">
        <f t="shared" si="21"/>
        <v/>
      </c>
      <c r="H121" s="20" t="str">
        <f t="shared" si="21"/>
        <v/>
      </c>
      <c r="I121" s="20" t="str">
        <f>IF(I117&gt;2,I120*I119,"")</f>
        <v/>
      </c>
      <c r="J121" s="20" t="str">
        <f>IF(J117&gt;2,J120*J119,"")</f>
        <v/>
      </c>
      <c r="K121" s="17"/>
      <c r="L121" s="10"/>
      <c r="M121" s="10"/>
      <c r="N121" s="10"/>
      <c r="O121" s="10"/>
      <c r="P121" s="10"/>
      <c r="Q121" s="10"/>
      <c r="R121" s="10"/>
    </row>
    <row r="122" spans="1:29" x14ac:dyDescent="0.2">
      <c r="A122" s="30" t="s">
        <v>16</v>
      </c>
      <c r="B122" s="20">
        <f>IF(B117&gt;0,MIN(B66:B115),"")</f>
        <v>100</v>
      </c>
      <c r="C122" s="20">
        <f t="shared" ref="C122:J122" si="22">IF(C117&gt;0,MIN(C66:C115),"")</f>
        <v>90.070763869966228</v>
      </c>
      <c r="D122" s="20">
        <f t="shared" si="22"/>
        <v>87.15326098052337</v>
      </c>
      <c r="E122" s="20">
        <f t="shared" si="22"/>
        <v>99.52860468904197</v>
      </c>
      <c r="F122" s="20" t="str">
        <f t="shared" si="22"/>
        <v/>
      </c>
      <c r="G122" s="20" t="str">
        <f t="shared" si="22"/>
        <v/>
      </c>
      <c r="H122" s="20" t="str">
        <f t="shared" si="22"/>
        <v/>
      </c>
      <c r="I122" s="20" t="str">
        <f t="shared" si="22"/>
        <v/>
      </c>
      <c r="J122" s="20" t="str">
        <f t="shared" si="22"/>
        <v/>
      </c>
      <c r="K122" s="17"/>
      <c r="L122" s="10"/>
      <c r="M122" s="10"/>
      <c r="N122" s="10"/>
      <c r="O122" s="10"/>
      <c r="P122" s="10"/>
      <c r="Q122" s="10"/>
      <c r="R122" s="10"/>
    </row>
    <row r="123" spans="1:29" ht="13.5" thickBot="1" x14ac:dyDescent="0.25">
      <c r="A123" s="30" t="s">
        <v>17</v>
      </c>
      <c r="B123" s="20">
        <f>IF(B117&gt;0,MAX(B66:B115),"")</f>
        <v>100</v>
      </c>
      <c r="C123" s="20">
        <f t="shared" ref="C123:J123" si="23">IF(C117&gt;0,MAX(C66:C115),"")</f>
        <v>108.38551507675011</v>
      </c>
      <c r="D123" s="20">
        <f t="shared" si="23"/>
        <v>117.5168256843486</v>
      </c>
      <c r="E123" s="20">
        <f t="shared" si="23"/>
        <v>121.7851621668046</v>
      </c>
      <c r="F123" s="20" t="str">
        <f t="shared" si="23"/>
        <v/>
      </c>
      <c r="G123" s="20" t="str">
        <f t="shared" si="23"/>
        <v/>
      </c>
      <c r="H123" s="20" t="str">
        <f t="shared" si="23"/>
        <v/>
      </c>
      <c r="I123" s="20" t="str">
        <f t="shared" si="23"/>
        <v/>
      </c>
      <c r="J123" s="31" t="str">
        <f t="shared" si="23"/>
        <v/>
      </c>
      <c r="K123" s="17"/>
      <c r="L123" s="10"/>
      <c r="M123" s="10"/>
      <c r="N123" s="10"/>
      <c r="O123" s="10"/>
      <c r="P123" s="10"/>
      <c r="Q123" s="10"/>
      <c r="R123" s="10"/>
    </row>
    <row r="124" spans="1:29" x14ac:dyDescent="0.2">
      <c r="A124" s="29" t="s">
        <v>18</v>
      </c>
      <c r="B124" s="32">
        <f>100-B5</f>
        <v>90</v>
      </c>
      <c r="C124" s="32">
        <f>100-B5</f>
        <v>90</v>
      </c>
      <c r="D124" s="32">
        <f>100-B5</f>
        <v>90</v>
      </c>
      <c r="E124" s="32">
        <f>100-B5</f>
        <v>90</v>
      </c>
      <c r="F124" s="32">
        <f>100-B5</f>
        <v>90</v>
      </c>
      <c r="G124" s="32">
        <f>100-B5</f>
        <v>90</v>
      </c>
      <c r="H124" s="32">
        <f>100-B5</f>
        <v>90</v>
      </c>
      <c r="I124" s="32">
        <f>100-B5</f>
        <v>90</v>
      </c>
      <c r="J124" s="32">
        <f>100-B5</f>
        <v>90</v>
      </c>
      <c r="K124" s="17"/>
      <c r="L124" s="10"/>
      <c r="M124" s="10"/>
      <c r="N124" s="10"/>
      <c r="O124" s="10"/>
      <c r="P124" s="10"/>
      <c r="Q124" s="10"/>
      <c r="R124" s="10"/>
    </row>
    <row r="125" spans="1:29" x14ac:dyDescent="0.2">
      <c r="A125" s="30" t="s">
        <v>19</v>
      </c>
      <c r="B125" s="18">
        <f>100+B5</f>
        <v>110</v>
      </c>
      <c r="C125" s="18">
        <f>100+B5</f>
        <v>110</v>
      </c>
      <c r="D125" s="18">
        <f>100+B5</f>
        <v>110</v>
      </c>
      <c r="E125" s="18">
        <f>100+B5</f>
        <v>110</v>
      </c>
      <c r="F125" s="18">
        <f>100+B5</f>
        <v>110</v>
      </c>
      <c r="G125" s="18">
        <f>100+B5</f>
        <v>110</v>
      </c>
      <c r="H125" s="18">
        <f>100+B5</f>
        <v>110</v>
      </c>
      <c r="I125" s="18">
        <f>100+B5</f>
        <v>110</v>
      </c>
      <c r="J125" s="18">
        <f>100+B5</f>
        <v>110</v>
      </c>
      <c r="K125" s="17"/>
      <c r="L125" s="10"/>
      <c r="M125" s="10"/>
      <c r="N125" s="10"/>
      <c r="O125" s="10"/>
      <c r="P125" s="10"/>
      <c r="Q125" s="10"/>
      <c r="R125" s="10"/>
    </row>
    <row r="126" spans="1:29" x14ac:dyDescent="0.2">
      <c r="A126" s="30" t="s">
        <v>23</v>
      </c>
      <c r="B126" s="18">
        <f>100-E5</f>
        <v>85</v>
      </c>
      <c r="C126" s="18">
        <f>100-E5</f>
        <v>85</v>
      </c>
      <c r="D126" s="18">
        <f>100-E5</f>
        <v>85</v>
      </c>
      <c r="E126" s="18">
        <f>100-E5</f>
        <v>85</v>
      </c>
      <c r="F126" s="18">
        <f>100-E5</f>
        <v>85</v>
      </c>
      <c r="G126" s="18">
        <f>100-E5</f>
        <v>85</v>
      </c>
      <c r="H126" s="18">
        <f>100-E5</f>
        <v>85</v>
      </c>
      <c r="I126" s="18">
        <f>100-E5</f>
        <v>85</v>
      </c>
      <c r="J126" s="33">
        <f>100-E5</f>
        <v>85</v>
      </c>
      <c r="K126" s="10"/>
      <c r="L126" s="10"/>
      <c r="M126" s="10"/>
      <c r="N126" s="10"/>
      <c r="O126" s="10"/>
      <c r="P126" s="10"/>
      <c r="Q126" s="10"/>
      <c r="R126" s="10"/>
    </row>
    <row r="127" spans="1:29" ht="13.5" thickBot="1" x14ac:dyDescent="0.25">
      <c r="A127" s="34" t="s">
        <v>24</v>
      </c>
      <c r="B127" s="35">
        <f>100+E5</f>
        <v>115</v>
      </c>
      <c r="C127" s="35">
        <f>100+E5</f>
        <v>115</v>
      </c>
      <c r="D127" s="35">
        <f>100+E5</f>
        <v>115</v>
      </c>
      <c r="E127" s="35">
        <f>100+E5</f>
        <v>115</v>
      </c>
      <c r="F127" s="35">
        <f>100+E5</f>
        <v>115</v>
      </c>
      <c r="G127" s="35">
        <f>100+E5</f>
        <v>115</v>
      </c>
      <c r="H127" s="35">
        <f>100+E5</f>
        <v>115</v>
      </c>
      <c r="I127" s="35">
        <f>100+E5</f>
        <v>115</v>
      </c>
      <c r="J127" s="31">
        <f>100+E5</f>
        <v>115</v>
      </c>
      <c r="K127" s="11"/>
      <c r="L127" s="10"/>
      <c r="M127" s="10"/>
      <c r="N127" s="10"/>
      <c r="O127" s="10"/>
      <c r="P127" s="10"/>
      <c r="Q127" s="10"/>
      <c r="R127" s="10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  <row r="9826" spans="8:11" x14ac:dyDescent="0.2">
      <c r="H9826" s="2"/>
      <c r="I9826" s="2"/>
      <c r="J9826" s="2"/>
      <c r="K9826" s="2"/>
    </row>
    <row r="9827" spans="8:11" x14ac:dyDescent="0.2">
      <c r="H9827" s="2"/>
      <c r="I9827" s="2"/>
      <c r="J9827" s="2"/>
      <c r="K9827" s="2"/>
    </row>
  </sheetData>
  <sheetProtection sheet="1" objects="1" scenarios="1" selectLockedCells="1"/>
  <mergeCells count="6">
    <mergeCell ref="K116:R120"/>
    <mergeCell ref="C3:J3"/>
    <mergeCell ref="B9:J9"/>
    <mergeCell ref="K42:R42"/>
    <mergeCell ref="B63:J63"/>
    <mergeCell ref="K104:R108"/>
  </mergeCells>
  <conditionalFormatting sqref="C66:J115">
    <cfRule type="cellIs" dxfId="3" priority="1" stopIfTrue="1" operator="notBetween">
      <formula>$C$126</formula>
      <formula>$C$127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E9827"/>
  <sheetViews>
    <sheetView topLeftCell="A78" workbookViewId="0">
      <selection activeCell="U78" sqref="U78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5"/>
    <col min="20" max="42" width="11.42578125" style="39"/>
    <col min="43" max="135" width="11.42578125" style="5"/>
  </cols>
  <sheetData>
    <row r="1" spans="1:18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  <c r="G1" s="40"/>
      <c r="H1" s="40"/>
      <c r="I1" s="95" t="s">
        <v>94</v>
      </c>
      <c r="J1" s="96"/>
      <c r="K1" s="98" t="s">
        <v>105</v>
      </c>
      <c r="L1" s="96"/>
      <c r="M1" s="96"/>
    </row>
    <row r="2" spans="1:18" x14ac:dyDescent="0.2">
      <c r="A2" s="40" t="s">
        <v>83</v>
      </c>
      <c r="B2" s="40" t="str">
        <f>hiddenSheet!ekr_doktittel</f>
        <v>Holdbarhetsforsøk ZNT8A</v>
      </c>
      <c r="C2" s="40"/>
      <c r="D2" s="40"/>
      <c r="E2" s="40"/>
      <c r="F2" s="40"/>
      <c r="G2" s="40"/>
      <c r="H2" s="40"/>
      <c r="I2" s="95" t="s">
        <v>95</v>
      </c>
      <c r="J2" s="96"/>
      <c r="K2" s="97"/>
      <c r="L2" s="105"/>
      <c r="M2" s="105"/>
      <c r="N2" s="106"/>
      <c r="O2" s="106"/>
      <c r="P2" s="106"/>
    </row>
    <row r="3" spans="1:18" ht="23.25" x14ac:dyDescent="0.35">
      <c r="A3" s="9" t="s">
        <v>13</v>
      </c>
      <c r="B3" s="10"/>
      <c r="C3" s="159" t="s">
        <v>133</v>
      </c>
      <c r="D3" s="160"/>
      <c r="E3" s="160"/>
      <c r="F3" s="160"/>
      <c r="G3" s="160"/>
      <c r="H3" s="160"/>
      <c r="I3" s="160"/>
      <c r="J3" s="160"/>
      <c r="K3" s="11"/>
      <c r="L3" s="10"/>
      <c r="M3" s="10"/>
      <c r="N3" s="10"/>
      <c r="O3" s="10"/>
      <c r="P3" s="10"/>
      <c r="Q3" s="10"/>
      <c r="R3" s="10"/>
    </row>
    <row r="4" spans="1:18" ht="23.25" x14ac:dyDescent="0.35">
      <c r="A4" s="12"/>
      <c r="B4" s="10"/>
      <c r="C4" s="10"/>
      <c r="D4" s="10"/>
      <c r="E4" s="10"/>
      <c r="F4" s="10"/>
      <c r="G4" s="10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x14ac:dyDescent="0.2">
      <c r="A5" s="13" t="s">
        <v>11</v>
      </c>
      <c r="B5" s="3">
        <v>10</v>
      </c>
      <c r="C5" s="14" t="s">
        <v>25</v>
      </c>
      <c r="D5" s="13"/>
      <c r="E5" s="4">
        <v>15</v>
      </c>
      <c r="F5" s="14" t="s">
        <v>22</v>
      </c>
      <c r="G5" s="15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x14ac:dyDescent="0.2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</row>
    <row r="7" spans="1:18" ht="15.75" thickBot="1" x14ac:dyDescent="0.3">
      <c r="A7" s="77"/>
      <c r="B7" s="126" t="s">
        <v>0</v>
      </c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6</v>
      </c>
      <c r="I7" s="126" t="s">
        <v>27</v>
      </c>
      <c r="J7" s="126" t="s">
        <v>28</v>
      </c>
      <c r="K7" s="77"/>
      <c r="L7" s="78"/>
      <c r="M7" s="78"/>
      <c r="N7" s="78"/>
      <c r="O7" s="78"/>
      <c r="P7" s="78"/>
      <c r="Q7" s="78"/>
      <c r="R7" s="78"/>
    </row>
    <row r="8" spans="1:18" ht="15.75" thickBot="1" x14ac:dyDescent="0.3">
      <c r="A8" s="79" t="s">
        <v>12</v>
      </c>
      <c r="B8" s="122">
        <v>0</v>
      </c>
      <c r="C8" s="123">
        <v>72</v>
      </c>
      <c r="D8" s="123">
        <v>120</v>
      </c>
      <c r="E8" s="123">
        <v>168</v>
      </c>
      <c r="F8" s="123"/>
      <c r="G8" s="123"/>
      <c r="H8" s="124"/>
      <c r="I8" s="123"/>
      <c r="J8" s="125"/>
      <c r="K8" s="80"/>
      <c r="L8" s="77"/>
      <c r="M8" s="77"/>
      <c r="N8" s="77"/>
      <c r="O8" s="77"/>
      <c r="P8" s="77"/>
      <c r="Q8" s="77"/>
      <c r="R8" s="77"/>
    </row>
    <row r="9" spans="1:18" ht="15.75" thickBot="1" x14ac:dyDescent="0.3">
      <c r="A9" s="81" t="s">
        <v>20</v>
      </c>
      <c r="B9" s="161" t="s">
        <v>21</v>
      </c>
      <c r="C9" s="162"/>
      <c r="D9" s="162"/>
      <c r="E9" s="162"/>
      <c r="F9" s="162"/>
      <c r="G9" s="162"/>
      <c r="H9" s="162"/>
      <c r="I9" s="163"/>
      <c r="J9" s="164"/>
      <c r="K9" s="80"/>
      <c r="L9" s="77"/>
      <c r="M9" s="77"/>
      <c r="N9" s="77"/>
      <c r="O9" s="77"/>
      <c r="P9" s="77"/>
      <c r="Q9" s="77"/>
      <c r="R9" s="77"/>
    </row>
    <row r="10" spans="1:18" ht="15" x14ac:dyDescent="0.25">
      <c r="A10" s="82">
        <v>1</v>
      </c>
      <c r="B10" s="91">
        <v>605.53499999999997</v>
      </c>
      <c r="C10" s="92">
        <v>528.84199999999998</v>
      </c>
      <c r="D10" s="92">
        <v>576.49199999999996</v>
      </c>
      <c r="E10" s="92">
        <v>561.923</v>
      </c>
      <c r="F10" s="92"/>
      <c r="G10" s="92"/>
      <c r="H10" s="92"/>
      <c r="I10" s="92"/>
      <c r="J10" s="108"/>
      <c r="K10" s="77"/>
      <c r="L10" s="77"/>
      <c r="M10" s="77"/>
      <c r="N10" s="77"/>
      <c r="O10" s="77"/>
      <c r="P10" s="77"/>
      <c r="Q10" s="77"/>
      <c r="R10" s="77"/>
    </row>
    <row r="11" spans="1:18" ht="15" x14ac:dyDescent="0.25">
      <c r="A11" s="83">
        <v>2</v>
      </c>
      <c r="B11" s="93">
        <v>938.36400000000003</v>
      </c>
      <c r="C11" s="94">
        <v>925.67899999999997</v>
      </c>
      <c r="D11" s="94">
        <v>1008.42</v>
      </c>
      <c r="E11" s="94">
        <v>1094.02</v>
      </c>
      <c r="F11" s="94"/>
      <c r="G11" s="94"/>
      <c r="H11" s="94"/>
      <c r="I11" s="94"/>
      <c r="J11" s="109"/>
      <c r="K11" s="77"/>
      <c r="L11" s="77"/>
      <c r="M11" s="77"/>
      <c r="N11" s="77"/>
      <c r="O11" s="77"/>
      <c r="P11" s="77"/>
      <c r="Q11" s="77"/>
      <c r="R11" s="77"/>
    </row>
    <row r="12" spans="1:18" ht="15" x14ac:dyDescent="0.25">
      <c r="A12" s="83">
        <v>3</v>
      </c>
      <c r="B12" s="93">
        <v>34.820700000000002</v>
      </c>
      <c r="C12" s="94">
        <v>33.609499999999997</v>
      </c>
      <c r="D12" s="94">
        <v>30.145900000000001</v>
      </c>
      <c r="E12" s="94">
        <v>32.927700000000002</v>
      </c>
      <c r="F12" s="94"/>
      <c r="G12" s="94"/>
      <c r="H12" s="94"/>
      <c r="I12" s="94"/>
      <c r="J12" s="109"/>
      <c r="K12" s="77"/>
      <c r="L12" s="77"/>
      <c r="M12" s="77"/>
      <c r="N12" s="77"/>
      <c r="O12" s="77"/>
      <c r="P12" s="77"/>
      <c r="Q12" s="77"/>
      <c r="R12" s="77"/>
    </row>
    <row r="13" spans="1:18" ht="15" x14ac:dyDescent="0.25">
      <c r="A13" s="83">
        <v>4</v>
      </c>
      <c r="B13" s="93">
        <v>32.019500000000001</v>
      </c>
      <c r="C13" s="94">
        <v>32.244300000000003</v>
      </c>
      <c r="D13" s="94">
        <v>36.851999999999997</v>
      </c>
      <c r="E13" s="94">
        <v>36.962299999999999</v>
      </c>
      <c r="F13" s="94"/>
      <c r="G13" s="94"/>
      <c r="H13" s="94"/>
      <c r="I13" s="94"/>
      <c r="J13" s="109"/>
      <c r="K13" s="77"/>
      <c r="L13" s="77"/>
      <c r="M13" s="77"/>
      <c r="N13" s="77"/>
      <c r="O13" s="77"/>
      <c r="P13" s="77"/>
      <c r="Q13" s="77"/>
      <c r="R13" s="77"/>
    </row>
    <row r="14" spans="1:18" ht="15" x14ac:dyDescent="0.25">
      <c r="A14" s="83">
        <v>5</v>
      </c>
      <c r="B14" s="93">
        <v>52.540999999999997</v>
      </c>
      <c r="C14" s="94">
        <v>50.999000000000002</v>
      </c>
      <c r="D14" s="94">
        <v>51.097000000000001</v>
      </c>
      <c r="E14" s="94">
        <v>56.233499999999999</v>
      </c>
      <c r="F14" s="94"/>
      <c r="G14" s="94"/>
      <c r="H14" s="94"/>
      <c r="I14" s="94"/>
      <c r="J14" s="109"/>
      <c r="K14" s="77"/>
      <c r="L14" s="77"/>
      <c r="M14" s="77"/>
      <c r="N14" s="77"/>
      <c r="O14" s="77"/>
      <c r="P14" s="77"/>
      <c r="Q14" s="77"/>
      <c r="R14" s="77"/>
    </row>
    <row r="15" spans="1:18" ht="15" x14ac:dyDescent="0.25">
      <c r="A15" s="83">
        <v>6</v>
      </c>
      <c r="B15" s="93">
        <v>42.231000000000002</v>
      </c>
      <c r="C15" s="94">
        <v>44.905999999999999</v>
      </c>
      <c r="D15" s="94">
        <v>44.886000000000003</v>
      </c>
      <c r="E15" s="94">
        <v>46.478000000000002</v>
      </c>
      <c r="F15" s="94"/>
      <c r="G15" s="94"/>
      <c r="H15" s="94"/>
      <c r="I15" s="94"/>
      <c r="J15" s="109"/>
      <c r="K15" s="77"/>
      <c r="L15" s="77"/>
      <c r="M15" s="77"/>
      <c r="N15" s="77"/>
      <c r="O15" s="77"/>
      <c r="P15" s="77"/>
      <c r="Q15" s="77"/>
      <c r="R15" s="77"/>
    </row>
    <row r="16" spans="1:18" ht="15" x14ac:dyDescent="0.25">
      <c r="A16" s="83">
        <v>7</v>
      </c>
      <c r="B16" s="93">
        <v>51.730000000000004</v>
      </c>
      <c r="C16" s="94">
        <f>(50.884+58.892)/2</f>
        <v>54.888000000000005</v>
      </c>
      <c r="D16" s="94">
        <f>(44.443+45.871)/2</f>
        <v>45.156999999999996</v>
      </c>
      <c r="E16" s="94">
        <f>(53.647+57.17)/2</f>
        <v>55.408500000000004</v>
      </c>
      <c r="F16" s="94"/>
      <c r="G16" s="94"/>
      <c r="H16" s="94"/>
      <c r="I16" s="94"/>
      <c r="J16" s="109"/>
      <c r="K16" s="77"/>
      <c r="L16" s="77"/>
      <c r="M16" s="77"/>
      <c r="N16" s="77"/>
      <c r="O16" s="77"/>
      <c r="P16" s="77"/>
      <c r="Q16" s="77"/>
      <c r="R16" s="77"/>
    </row>
    <row r="17" spans="1:18" ht="15" x14ac:dyDescent="0.25">
      <c r="A17" s="83">
        <v>8</v>
      </c>
      <c r="B17" s="93">
        <v>573.07150000000001</v>
      </c>
      <c r="C17" s="94">
        <f>(576.431+493.273)/2</f>
        <v>534.85200000000009</v>
      </c>
      <c r="D17" s="94">
        <f>(567.234+468.896)/2</f>
        <v>518.06500000000005</v>
      </c>
      <c r="E17" s="94">
        <f>(570.494+499.659)/2</f>
        <v>535.07650000000001</v>
      </c>
      <c r="F17" s="94"/>
      <c r="G17" s="94"/>
      <c r="H17" s="94"/>
      <c r="I17" s="94"/>
      <c r="J17" s="109"/>
      <c r="K17" s="77"/>
      <c r="L17" s="77"/>
      <c r="M17" s="77"/>
      <c r="N17" s="77"/>
      <c r="O17" s="77"/>
      <c r="P17" s="77"/>
      <c r="Q17" s="77"/>
      <c r="R17" s="77"/>
    </row>
    <row r="18" spans="1:18" ht="15" x14ac:dyDescent="0.25">
      <c r="A18" s="83">
        <v>9</v>
      </c>
      <c r="B18" s="93">
        <v>120.89449999999999</v>
      </c>
      <c r="C18" s="94">
        <f>(131.76+129.098)/2</f>
        <v>130.429</v>
      </c>
      <c r="D18" s="94">
        <f>(138.079+129.114)/2</f>
        <v>133.59649999999999</v>
      </c>
      <c r="E18" s="94">
        <f>(169.841+144.145)/2</f>
        <v>156.99299999999999</v>
      </c>
      <c r="F18" s="94"/>
      <c r="G18" s="94"/>
      <c r="H18" s="94"/>
      <c r="I18" s="94"/>
      <c r="J18" s="109"/>
      <c r="K18" s="77"/>
      <c r="L18" s="77"/>
      <c r="M18" s="77"/>
      <c r="N18" s="77"/>
      <c r="O18" s="77"/>
      <c r="P18" s="77"/>
      <c r="Q18" s="77"/>
      <c r="R18" s="77"/>
    </row>
    <row r="19" spans="1:18" ht="15" x14ac:dyDescent="0.25">
      <c r="A19" s="83">
        <v>10</v>
      </c>
      <c r="B19" s="93">
        <f>(664.89+889.95)/2</f>
        <v>777.42000000000007</v>
      </c>
      <c r="C19" s="94">
        <f>(775.768+804.579)/2</f>
        <v>790.17349999999999</v>
      </c>
      <c r="D19" s="94">
        <f>(778.638+767.372)/2</f>
        <v>773.005</v>
      </c>
      <c r="E19" s="94">
        <f>(803.056+834.691)/2</f>
        <v>818.87350000000004</v>
      </c>
      <c r="F19" s="94"/>
      <c r="G19" s="94"/>
      <c r="H19" s="94"/>
      <c r="I19" s="94"/>
      <c r="J19" s="109"/>
      <c r="K19" s="77"/>
      <c r="L19" s="77"/>
      <c r="M19" s="77"/>
      <c r="N19" s="77"/>
      <c r="O19" s="77"/>
      <c r="P19" s="77"/>
      <c r="Q19" s="77"/>
      <c r="R19" s="77"/>
    </row>
    <row r="20" spans="1:18" ht="15" x14ac:dyDescent="0.25">
      <c r="A20" s="83">
        <v>11</v>
      </c>
      <c r="B20" s="93">
        <v>1043.71</v>
      </c>
      <c r="C20" s="94">
        <v>1003.19</v>
      </c>
      <c r="D20" s="94">
        <v>1008.07</v>
      </c>
      <c r="E20" s="94">
        <v>1115.68</v>
      </c>
      <c r="F20" s="94"/>
      <c r="G20" s="94"/>
      <c r="H20" s="94"/>
      <c r="I20" s="94"/>
      <c r="J20" s="109"/>
      <c r="K20" s="77"/>
      <c r="L20" s="77"/>
      <c r="M20" s="77"/>
      <c r="N20" s="77"/>
      <c r="O20" s="77"/>
      <c r="P20" s="77"/>
      <c r="Q20" s="77"/>
      <c r="R20" s="77"/>
    </row>
    <row r="21" spans="1:18" ht="15" x14ac:dyDescent="0.25">
      <c r="A21" s="83">
        <v>12</v>
      </c>
      <c r="B21" s="93">
        <v>0</v>
      </c>
      <c r="C21" s="94">
        <v>3.33</v>
      </c>
      <c r="D21" s="94">
        <v>0</v>
      </c>
      <c r="E21" s="94" t="s">
        <v>134</v>
      </c>
      <c r="F21" s="94"/>
      <c r="G21" s="94"/>
      <c r="H21" s="94"/>
      <c r="I21" s="94"/>
      <c r="J21" s="109"/>
      <c r="K21" s="77"/>
      <c r="L21" s="77"/>
      <c r="M21" s="77"/>
      <c r="N21" s="77"/>
      <c r="O21" s="77"/>
      <c r="P21" s="77"/>
      <c r="Q21" s="77"/>
      <c r="R21" s="77"/>
    </row>
    <row r="22" spans="1:18" ht="15" x14ac:dyDescent="0.25">
      <c r="A22" s="83">
        <v>13</v>
      </c>
      <c r="B22" s="93">
        <f>(6.083+5.895)/2</f>
        <v>5.9889999999999999</v>
      </c>
      <c r="C22" s="94">
        <f>(5.965+6.486)/2</f>
        <v>6.2255000000000003</v>
      </c>
      <c r="D22" s="94">
        <f>(5.954+6.35)/2</f>
        <v>6.1519999999999992</v>
      </c>
      <c r="E22" s="94">
        <v>6.4379999999999997</v>
      </c>
      <c r="F22" s="94"/>
      <c r="G22" s="94"/>
      <c r="H22" s="94"/>
      <c r="I22" s="94"/>
      <c r="J22" s="109"/>
      <c r="K22" s="77"/>
      <c r="L22" s="77"/>
      <c r="M22" s="77"/>
      <c r="N22" s="77"/>
      <c r="O22" s="77"/>
      <c r="P22" s="77"/>
      <c r="Q22" s="77"/>
      <c r="R22" s="77"/>
    </row>
    <row r="23" spans="1:18" ht="15" x14ac:dyDescent="0.25">
      <c r="A23" s="83">
        <v>14</v>
      </c>
      <c r="B23" s="93"/>
      <c r="C23" s="94"/>
      <c r="D23" s="94"/>
      <c r="E23" s="94"/>
      <c r="F23" s="94"/>
      <c r="G23" s="94"/>
      <c r="H23" s="94"/>
      <c r="I23" s="94"/>
      <c r="J23" s="109"/>
      <c r="K23" s="77"/>
      <c r="L23" s="77"/>
      <c r="M23" s="77"/>
      <c r="N23" s="77"/>
      <c r="O23" s="77"/>
      <c r="P23" s="77"/>
      <c r="Q23" s="77"/>
      <c r="R23" s="77"/>
    </row>
    <row r="24" spans="1:18" ht="15" x14ac:dyDescent="0.25">
      <c r="A24" s="83">
        <v>15</v>
      </c>
      <c r="B24" s="93"/>
      <c r="C24" s="94"/>
      <c r="D24" s="94"/>
      <c r="E24" s="94"/>
      <c r="F24" s="94"/>
      <c r="G24" s="94"/>
      <c r="H24" s="94"/>
      <c r="I24" s="94"/>
      <c r="J24" s="109"/>
      <c r="K24" s="77"/>
      <c r="L24" s="77"/>
      <c r="M24" s="77"/>
      <c r="N24" s="77"/>
      <c r="O24" s="77"/>
      <c r="P24" s="77"/>
      <c r="Q24" s="77"/>
      <c r="R24" s="77"/>
    </row>
    <row r="25" spans="1:18" ht="15" x14ac:dyDescent="0.25">
      <c r="A25" s="83">
        <v>16</v>
      </c>
      <c r="B25" s="93"/>
      <c r="C25" s="94"/>
      <c r="D25" s="94"/>
      <c r="E25" s="94"/>
      <c r="F25" s="111"/>
      <c r="G25" s="112"/>
      <c r="H25" s="112"/>
      <c r="I25" s="112"/>
      <c r="J25" s="109"/>
      <c r="K25" s="77"/>
      <c r="L25" s="77"/>
      <c r="M25" s="77"/>
      <c r="N25" s="77"/>
      <c r="O25" s="77"/>
      <c r="P25" s="77"/>
      <c r="Q25" s="77"/>
      <c r="R25" s="77"/>
    </row>
    <row r="26" spans="1:18" ht="15" x14ac:dyDescent="0.25">
      <c r="A26" s="83">
        <v>17</v>
      </c>
      <c r="B26" s="110"/>
      <c r="C26" s="111"/>
      <c r="D26" s="111"/>
      <c r="E26" s="111"/>
      <c r="F26" s="111"/>
      <c r="G26" s="112"/>
      <c r="H26" s="112"/>
      <c r="I26" s="112"/>
      <c r="J26" s="109"/>
      <c r="K26" s="77"/>
      <c r="L26" s="77"/>
      <c r="M26" s="77"/>
      <c r="N26" s="77"/>
      <c r="O26" s="77"/>
      <c r="P26" s="77"/>
      <c r="Q26" s="77"/>
      <c r="R26" s="77"/>
    </row>
    <row r="27" spans="1:18" ht="15" x14ac:dyDescent="0.25">
      <c r="A27" s="83">
        <v>18</v>
      </c>
      <c r="B27" s="110"/>
      <c r="C27" s="111"/>
      <c r="D27" s="111"/>
      <c r="E27" s="111"/>
      <c r="F27" s="111"/>
      <c r="G27" s="112"/>
      <c r="H27" s="112"/>
      <c r="I27" s="112"/>
      <c r="J27" s="109"/>
      <c r="K27" s="77"/>
      <c r="L27" s="77"/>
      <c r="M27" s="77"/>
      <c r="N27" s="77"/>
      <c r="O27" s="77"/>
      <c r="P27" s="77"/>
      <c r="Q27" s="77"/>
      <c r="R27" s="77"/>
    </row>
    <row r="28" spans="1:18" ht="15" x14ac:dyDescent="0.25">
      <c r="A28" s="83">
        <v>19</v>
      </c>
      <c r="B28" s="110"/>
      <c r="C28" s="111"/>
      <c r="D28" s="111"/>
      <c r="E28" s="111"/>
      <c r="F28" s="111"/>
      <c r="G28" s="112"/>
      <c r="H28" s="112"/>
      <c r="I28" s="112"/>
      <c r="J28" s="109"/>
      <c r="K28" s="77"/>
      <c r="L28" s="77"/>
      <c r="M28" s="77"/>
      <c r="N28" s="77"/>
      <c r="O28" s="77"/>
      <c r="P28" s="77"/>
      <c r="Q28" s="77"/>
      <c r="R28" s="77"/>
    </row>
    <row r="29" spans="1:18" ht="15" x14ac:dyDescent="0.25">
      <c r="A29" s="83">
        <v>20</v>
      </c>
      <c r="B29" s="110"/>
      <c r="C29" s="111"/>
      <c r="D29" s="111"/>
      <c r="E29" s="111"/>
      <c r="F29" s="111"/>
      <c r="G29" s="112"/>
      <c r="H29" s="112"/>
      <c r="I29" s="112"/>
      <c r="J29" s="109"/>
      <c r="K29" s="77"/>
      <c r="L29" s="77"/>
      <c r="M29" s="77"/>
      <c r="N29" s="77"/>
      <c r="O29" s="77"/>
      <c r="P29" s="77"/>
      <c r="Q29" s="77"/>
      <c r="R29" s="77"/>
    </row>
    <row r="30" spans="1:18" ht="15" x14ac:dyDescent="0.25">
      <c r="A30" s="83">
        <v>21</v>
      </c>
      <c r="B30" s="110"/>
      <c r="C30" s="111"/>
      <c r="D30" s="111"/>
      <c r="E30" s="111"/>
      <c r="F30" s="111"/>
      <c r="G30" s="112"/>
      <c r="H30" s="112"/>
      <c r="I30" s="112"/>
      <c r="J30" s="109"/>
      <c r="K30" s="77"/>
      <c r="L30" s="77"/>
      <c r="M30" s="77"/>
      <c r="N30" s="77"/>
      <c r="O30" s="77"/>
      <c r="P30" s="77"/>
      <c r="Q30" s="77"/>
      <c r="R30" s="77"/>
    </row>
    <row r="31" spans="1:18" ht="15" x14ac:dyDescent="0.25">
      <c r="A31" s="83">
        <v>22</v>
      </c>
      <c r="B31" s="110"/>
      <c r="C31" s="111"/>
      <c r="D31" s="111"/>
      <c r="E31" s="111"/>
      <c r="F31" s="111"/>
      <c r="G31" s="112"/>
      <c r="H31" s="112"/>
      <c r="I31" s="112"/>
      <c r="J31" s="109"/>
      <c r="K31" s="84"/>
      <c r="L31" s="84"/>
      <c r="M31" s="84"/>
      <c r="N31" s="84"/>
      <c r="O31" s="84"/>
      <c r="P31" s="84"/>
      <c r="Q31" s="84"/>
      <c r="R31" s="84"/>
    </row>
    <row r="32" spans="1:18" ht="15" x14ac:dyDescent="0.25">
      <c r="A32" s="83">
        <v>23</v>
      </c>
      <c r="B32" s="110"/>
      <c r="C32" s="111"/>
      <c r="D32" s="111"/>
      <c r="E32" s="111"/>
      <c r="F32" s="111"/>
      <c r="G32" s="112"/>
      <c r="H32" s="112"/>
      <c r="I32" s="112"/>
      <c r="J32" s="109"/>
      <c r="K32" s="84"/>
      <c r="L32" s="84"/>
      <c r="M32" s="84"/>
      <c r="N32" s="84"/>
      <c r="O32" s="84"/>
      <c r="P32" s="84"/>
      <c r="Q32" s="84"/>
      <c r="R32" s="84"/>
    </row>
    <row r="33" spans="1:18" ht="15" x14ac:dyDescent="0.25">
      <c r="A33" s="83">
        <v>24</v>
      </c>
      <c r="B33" s="110"/>
      <c r="C33" s="111"/>
      <c r="D33" s="111"/>
      <c r="E33" s="111"/>
      <c r="F33" s="111"/>
      <c r="G33" s="112"/>
      <c r="H33" s="112"/>
      <c r="I33" s="112"/>
      <c r="J33" s="109"/>
      <c r="K33" s="84"/>
      <c r="L33" s="84"/>
      <c r="M33" s="84"/>
      <c r="N33" s="84"/>
      <c r="O33" s="84"/>
      <c r="P33" s="84"/>
      <c r="Q33" s="84"/>
      <c r="R33" s="84"/>
    </row>
    <row r="34" spans="1:18" ht="15" x14ac:dyDescent="0.25">
      <c r="A34" s="83">
        <v>25</v>
      </c>
      <c r="B34" s="113"/>
      <c r="C34" s="114"/>
      <c r="D34" s="114"/>
      <c r="E34" s="114"/>
      <c r="F34" s="114"/>
      <c r="G34" s="112"/>
      <c r="H34" s="112"/>
      <c r="I34" s="112"/>
      <c r="J34" s="115"/>
      <c r="K34" s="84"/>
      <c r="L34" s="84"/>
      <c r="M34" s="84"/>
      <c r="N34" s="84"/>
      <c r="O34" s="84"/>
      <c r="P34" s="84"/>
      <c r="Q34" s="84"/>
      <c r="R34" s="84"/>
    </row>
    <row r="35" spans="1:18" ht="15" x14ac:dyDescent="0.25">
      <c r="A35" s="83">
        <v>26</v>
      </c>
      <c r="B35" s="113"/>
      <c r="C35" s="114"/>
      <c r="D35" s="114"/>
      <c r="E35" s="114"/>
      <c r="F35" s="114"/>
      <c r="G35" s="112"/>
      <c r="H35" s="112"/>
      <c r="I35" s="112"/>
      <c r="J35" s="115"/>
      <c r="K35" s="84"/>
      <c r="L35" s="84"/>
      <c r="M35" s="84"/>
      <c r="N35" s="84"/>
      <c r="O35" s="84"/>
      <c r="P35" s="84"/>
      <c r="Q35" s="84"/>
      <c r="R35" s="84"/>
    </row>
    <row r="36" spans="1:18" ht="15" x14ac:dyDescent="0.25">
      <c r="A36" s="83">
        <v>27</v>
      </c>
      <c r="B36" s="113"/>
      <c r="C36" s="114"/>
      <c r="D36" s="114"/>
      <c r="E36" s="114"/>
      <c r="F36" s="114"/>
      <c r="G36" s="112"/>
      <c r="H36" s="112"/>
      <c r="I36" s="112"/>
      <c r="J36" s="115"/>
      <c r="K36" s="84"/>
      <c r="L36" s="84"/>
      <c r="M36" s="84"/>
      <c r="N36" s="84"/>
      <c r="O36" s="84"/>
      <c r="P36" s="84"/>
      <c r="Q36" s="84"/>
      <c r="R36" s="84"/>
    </row>
    <row r="37" spans="1:18" ht="15" x14ac:dyDescent="0.25">
      <c r="A37" s="83">
        <v>28</v>
      </c>
      <c r="B37" s="113"/>
      <c r="C37" s="114"/>
      <c r="D37" s="114"/>
      <c r="E37" s="114"/>
      <c r="F37" s="114"/>
      <c r="G37" s="112"/>
      <c r="H37" s="112"/>
      <c r="I37" s="112"/>
      <c r="J37" s="115"/>
      <c r="K37" s="84"/>
      <c r="L37" s="84"/>
      <c r="M37" s="84"/>
      <c r="N37" s="84"/>
      <c r="O37" s="84"/>
      <c r="P37" s="84"/>
      <c r="Q37" s="84"/>
      <c r="R37" s="84"/>
    </row>
    <row r="38" spans="1:18" ht="15" x14ac:dyDescent="0.25">
      <c r="A38" s="83">
        <v>29</v>
      </c>
      <c r="B38" s="113"/>
      <c r="C38" s="114"/>
      <c r="D38" s="114"/>
      <c r="E38" s="114"/>
      <c r="F38" s="114"/>
      <c r="G38" s="112"/>
      <c r="H38" s="112"/>
      <c r="I38" s="112"/>
      <c r="J38" s="115"/>
      <c r="K38" s="84"/>
      <c r="L38" s="84"/>
      <c r="M38" s="84"/>
      <c r="N38" s="84"/>
      <c r="O38" s="84"/>
      <c r="P38" s="84"/>
      <c r="Q38" s="84"/>
      <c r="R38" s="84"/>
    </row>
    <row r="39" spans="1:18" ht="15" customHeight="1" x14ac:dyDescent="0.25">
      <c r="A39" s="83">
        <v>30</v>
      </c>
      <c r="B39" s="113"/>
      <c r="C39" s="114"/>
      <c r="D39" s="114"/>
      <c r="E39" s="114"/>
      <c r="F39" s="114"/>
      <c r="G39" s="112"/>
      <c r="H39" s="112"/>
      <c r="I39" s="112"/>
      <c r="J39" s="115"/>
      <c r="K39" s="85"/>
      <c r="L39" s="86"/>
      <c r="M39" s="86"/>
      <c r="N39" s="86"/>
      <c r="O39" s="86"/>
      <c r="P39" s="86"/>
      <c r="Q39" s="86"/>
      <c r="R39" s="86"/>
    </row>
    <row r="40" spans="1:18" ht="15" x14ac:dyDescent="0.25">
      <c r="A40" s="83">
        <v>31</v>
      </c>
      <c r="B40" s="113"/>
      <c r="C40" s="114"/>
      <c r="D40" s="114"/>
      <c r="E40" s="114"/>
      <c r="F40" s="114"/>
      <c r="G40" s="112"/>
      <c r="H40" s="112"/>
      <c r="I40" s="112"/>
      <c r="J40" s="115"/>
      <c r="K40" s="87"/>
      <c r="L40" s="86"/>
      <c r="M40" s="86"/>
      <c r="N40" s="86"/>
      <c r="O40" s="86"/>
      <c r="P40" s="86"/>
      <c r="Q40" s="86"/>
      <c r="R40" s="86"/>
    </row>
    <row r="41" spans="1:18" ht="15" x14ac:dyDescent="0.25">
      <c r="A41" s="83">
        <v>32</v>
      </c>
      <c r="B41" s="113"/>
      <c r="C41" s="114"/>
      <c r="D41" s="114"/>
      <c r="E41" s="114"/>
      <c r="F41" s="114"/>
      <c r="G41" s="112"/>
      <c r="H41" s="112"/>
      <c r="I41" s="112"/>
      <c r="J41" s="115"/>
      <c r="K41" s="87"/>
      <c r="L41" s="86"/>
      <c r="M41" s="86"/>
      <c r="N41" s="86"/>
      <c r="O41" s="86"/>
      <c r="P41" s="86"/>
      <c r="Q41" s="86"/>
      <c r="R41" s="86"/>
    </row>
    <row r="42" spans="1:18" ht="15" x14ac:dyDescent="0.25">
      <c r="A42" s="83">
        <v>33</v>
      </c>
      <c r="B42" s="113"/>
      <c r="C42" s="114"/>
      <c r="D42" s="114"/>
      <c r="E42" s="114"/>
      <c r="F42" s="114"/>
      <c r="G42" s="112"/>
      <c r="H42" s="112"/>
      <c r="I42" s="112"/>
      <c r="J42" s="115"/>
      <c r="K42" s="165" t="s">
        <v>30</v>
      </c>
      <c r="L42" s="166"/>
      <c r="M42" s="166"/>
      <c r="N42" s="166"/>
      <c r="O42" s="166"/>
      <c r="P42" s="166"/>
      <c r="Q42" s="166"/>
      <c r="R42" s="166"/>
    </row>
    <row r="43" spans="1:18" ht="15" x14ac:dyDescent="0.25">
      <c r="A43" s="83">
        <v>34</v>
      </c>
      <c r="B43" s="113"/>
      <c r="C43" s="114"/>
      <c r="D43" s="114"/>
      <c r="E43" s="114"/>
      <c r="F43" s="114"/>
      <c r="G43" s="112"/>
      <c r="H43" s="112"/>
      <c r="I43" s="112"/>
      <c r="J43" s="115"/>
      <c r="K43" s="88"/>
      <c r="L43" s="89"/>
      <c r="M43" s="89"/>
      <c r="N43" s="89"/>
      <c r="O43" s="89"/>
      <c r="P43" s="89"/>
      <c r="Q43" s="89"/>
      <c r="R43" s="89"/>
    </row>
    <row r="44" spans="1:18" ht="15" x14ac:dyDescent="0.25">
      <c r="A44" s="83">
        <v>35</v>
      </c>
      <c r="B44" s="113"/>
      <c r="C44" s="114"/>
      <c r="D44" s="114"/>
      <c r="E44" s="114"/>
      <c r="F44" s="114"/>
      <c r="G44" s="112"/>
      <c r="H44" s="112"/>
      <c r="I44" s="112"/>
      <c r="J44" s="115"/>
      <c r="K44" s="88"/>
      <c r="L44" s="89"/>
      <c r="M44" s="89"/>
      <c r="N44" s="89"/>
      <c r="O44" s="89"/>
      <c r="P44" s="89"/>
      <c r="Q44" s="89"/>
      <c r="R44" s="89"/>
    </row>
    <row r="45" spans="1:18" ht="15" x14ac:dyDescent="0.25">
      <c r="A45" s="83">
        <v>36</v>
      </c>
      <c r="B45" s="113"/>
      <c r="C45" s="114"/>
      <c r="D45" s="114"/>
      <c r="E45" s="114"/>
      <c r="F45" s="114"/>
      <c r="G45" s="112"/>
      <c r="H45" s="112"/>
      <c r="I45" s="112"/>
      <c r="J45" s="115"/>
      <c r="K45" s="88"/>
      <c r="L45" s="89"/>
      <c r="M45" s="89"/>
      <c r="N45" s="89"/>
      <c r="O45" s="89"/>
      <c r="P45" s="89"/>
      <c r="Q45" s="89"/>
      <c r="R45" s="89"/>
    </row>
    <row r="46" spans="1:18" ht="15" x14ac:dyDescent="0.25">
      <c r="A46" s="83">
        <v>37</v>
      </c>
      <c r="B46" s="116"/>
      <c r="C46" s="112"/>
      <c r="D46" s="112"/>
      <c r="E46" s="117"/>
      <c r="F46" s="112"/>
      <c r="G46" s="112"/>
      <c r="H46" s="112"/>
      <c r="I46" s="112"/>
      <c r="J46" s="109"/>
      <c r="K46" s="88"/>
      <c r="L46" s="89"/>
      <c r="M46" s="89"/>
      <c r="N46" s="89"/>
      <c r="O46" s="89"/>
      <c r="P46" s="89"/>
      <c r="Q46" s="89"/>
      <c r="R46" s="89"/>
    </row>
    <row r="47" spans="1:18" ht="15" x14ac:dyDescent="0.25">
      <c r="A47" s="83">
        <v>38</v>
      </c>
      <c r="B47" s="116"/>
      <c r="C47" s="112"/>
      <c r="D47" s="112"/>
      <c r="E47" s="117"/>
      <c r="F47" s="112"/>
      <c r="G47" s="112"/>
      <c r="H47" s="112"/>
      <c r="I47" s="112"/>
      <c r="J47" s="109"/>
      <c r="K47" s="84"/>
      <c r="L47" s="84"/>
      <c r="M47" s="84"/>
      <c r="N47" s="84"/>
      <c r="O47" s="84"/>
      <c r="P47" s="84"/>
      <c r="Q47" s="84"/>
      <c r="R47" s="84"/>
    </row>
    <row r="48" spans="1:18" ht="15" x14ac:dyDescent="0.25">
      <c r="A48" s="83">
        <v>39</v>
      </c>
      <c r="B48" s="116"/>
      <c r="C48" s="112"/>
      <c r="D48" s="112"/>
      <c r="E48" s="117"/>
      <c r="F48" s="112"/>
      <c r="G48" s="112"/>
      <c r="H48" s="112"/>
      <c r="I48" s="112"/>
      <c r="J48" s="115"/>
      <c r="K48" s="84"/>
      <c r="L48" s="84"/>
      <c r="M48" s="84"/>
      <c r="N48" s="84"/>
      <c r="O48" s="84"/>
      <c r="P48" s="84"/>
      <c r="Q48" s="84"/>
      <c r="R48" s="84"/>
    </row>
    <row r="49" spans="1:29" ht="15" x14ac:dyDescent="0.25">
      <c r="A49" s="83">
        <v>40</v>
      </c>
      <c r="B49" s="116"/>
      <c r="C49" s="112"/>
      <c r="D49" s="112"/>
      <c r="E49" s="117"/>
      <c r="F49" s="112"/>
      <c r="G49" s="112"/>
      <c r="H49" s="112"/>
      <c r="I49" s="112"/>
      <c r="J49" s="115"/>
      <c r="K49" s="84"/>
      <c r="L49" s="84"/>
      <c r="M49" s="84"/>
      <c r="N49" s="84"/>
      <c r="O49" s="84"/>
      <c r="P49" s="84"/>
      <c r="Q49" s="84"/>
      <c r="R49" s="84"/>
    </row>
    <row r="50" spans="1:29" ht="15" x14ac:dyDescent="0.25">
      <c r="A50" s="83">
        <v>41</v>
      </c>
      <c r="B50" s="116"/>
      <c r="C50" s="112"/>
      <c r="D50" s="112"/>
      <c r="E50" s="117"/>
      <c r="F50" s="112"/>
      <c r="G50" s="112"/>
      <c r="H50" s="112"/>
      <c r="I50" s="112"/>
      <c r="J50" s="115"/>
      <c r="K50" s="84"/>
      <c r="L50" s="84"/>
      <c r="M50" s="84"/>
      <c r="N50" s="84"/>
      <c r="O50" s="84"/>
      <c r="P50" s="84"/>
      <c r="Q50" s="84"/>
      <c r="R50" s="84"/>
    </row>
    <row r="51" spans="1:29" ht="15" x14ac:dyDescent="0.25">
      <c r="A51" s="83">
        <v>42</v>
      </c>
      <c r="B51" s="116"/>
      <c r="C51" s="112"/>
      <c r="D51" s="112"/>
      <c r="E51" s="117"/>
      <c r="F51" s="112"/>
      <c r="G51" s="112"/>
      <c r="H51" s="112"/>
      <c r="I51" s="112"/>
      <c r="J51" s="115"/>
      <c r="K51" s="84"/>
      <c r="L51" s="84"/>
      <c r="M51" s="84"/>
      <c r="N51" s="84"/>
      <c r="O51" s="84"/>
      <c r="P51" s="84"/>
      <c r="Q51" s="84"/>
      <c r="R51" s="84"/>
    </row>
    <row r="52" spans="1:29" ht="15" x14ac:dyDescent="0.25">
      <c r="A52" s="83">
        <v>43</v>
      </c>
      <c r="B52" s="116"/>
      <c r="C52" s="112"/>
      <c r="D52" s="112"/>
      <c r="E52" s="117"/>
      <c r="F52" s="112"/>
      <c r="G52" s="112"/>
      <c r="H52" s="112"/>
      <c r="I52" s="112"/>
      <c r="J52" s="115"/>
      <c r="K52" s="84"/>
      <c r="L52" s="84"/>
      <c r="M52" s="84"/>
      <c r="N52" s="84"/>
      <c r="O52" s="84"/>
      <c r="P52" s="84"/>
      <c r="Q52" s="84"/>
      <c r="R52" s="84"/>
    </row>
    <row r="53" spans="1:29" ht="15" x14ac:dyDescent="0.25">
      <c r="A53" s="83">
        <v>44</v>
      </c>
      <c r="B53" s="116"/>
      <c r="C53" s="112"/>
      <c r="D53" s="112"/>
      <c r="E53" s="117"/>
      <c r="F53" s="112"/>
      <c r="G53" s="112"/>
      <c r="H53" s="112"/>
      <c r="I53" s="112"/>
      <c r="J53" s="115"/>
      <c r="K53" s="84"/>
      <c r="L53" s="84"/>
      <c r="M53" s="84"/>
      <c r="N53" s="84"/>
      <c r="O53" s="84"/>
      <c r="P53" s="84"/>
      <c r="Q53" s="84"/>
      <c r="R53" s="84"/>
    </row>
    <row r="54" spans="1:29" ht="15" x14ac:dyDescent="0.25">
      <c r="A54" s="83">
        <v>45</v>
      </c>
      <c r="B54" s="116"/>
      <c r="C54" s="112"/>
      <c r="D54" s="112"/>
      <c r="E54" s="117"/>
      <c r="F54" s="112"/>
      <c r="G54" s="112"/>
      <c r="H54" s="112"/>
      <c r="I54" s="112"/>
      <c r="J54" s="115"/>
      <c r="K54" s="84"/>
      <c r="L54" s="84"/>
      <c r="M54" s="84"/>
      <c r="N54" s="84"/>
      <c r="O54" s="84"/>
      <c r="P54" s="84"/>
      <c r="Q54" s="84"/>
      <c r="R54" s="84"/>
    </row>
    <row r="55" spans="1:29" ht="15" x14ac:dyDescent="0.25">
      <c r="A55" s="83">
        <v>46</v>
      </c>
      <c r="B55" s="116"/>
      <c r="C55" s="112"/>
      <c r="D55" s="112"/>
      <c r="E55" s="117"/>
      <c r="F55" s="112"/>
      <c r="G55" s="112"/>
      <c r="H55" s="112"/>
      <c r="I55" s="112"/>
      <c r="J55" s="115"/>
      <c r="K55" s="84"/>
      <c r="L55" s="84"/>
      <c r="M55" s="84"/>
      <c r="N55" s="84"/>
      <c r="O55" s="84"/>
      <c r="P55" s="84"/>
      <c r="Q55" s="84"/>
      <c r="R55" s="84"/>
    </row>
    <row r="56" spans="1:29" ht="15" x14ac:dyDescent="0.25">
      <c r="A56" s="83">
        <v>47</v>
      </c>
      <c r="B56" s="116"/>
      <c r="C56" s="112"/>
      <c r="D56" s="112"/>
      <c r="E56" s="117"/>
      <c r="F56" s="112"/>
      <c r="G56" s="112"/>
      <c r="H56" s="112"/>
      <c r="I56" s="112"/>
      <c r="J56" s="115"/>
      <c r="K56" s="84"/>
      <c r="L56" s="84"/>
      <c r="M56" s="84"/>
      <c r="N56" s="84"/>
      <c r="O56" s="84"/>
      <c r="P56" s="84"/>
      <c r="Q56" s="84"/>
      <c r="R56" s="84"/>
    </row>
    <row r="57" spans="1:29" ht="15" x14ac:dyDescent="0.25">
      <c r="A57" s="83">
        <v>48</v>
      </c>
      <c r="B57" s="116"/>
      <c r="C57" s="112"/>
      <c r="D57" s="112"/>
      <c r="E57" s="117"/>
      <c r="F57" s="112"/>
      <c r="G57" s="112"/>
      <c r="H57" s="112"/>
      <c r="I57" s="112"/>
      <c r="J57" s="115"/>
      <c r="K57" s="84"/>
      <c r="L57" s="84"/>
      <c r="M57" s="84"/>
      <c r="N57" s="84"/>
      <c r="O57" s="84"/>
      <c r="P57" s="84"/>
      <c r="Q57" s="84"/>
      <c r="R57" s="84"/>
    </row>
    <row r="58" spans="1:29" ht="15" x14ac:dyDescent="0.25">
      <c r="A58" s="83">
        <v>49</v>
      </c>
      <c r="B58" s="116"/>
      <c r="C58" s="112"/>
      <c r="D58" s="112"/>
      <c r="E58" s="117"/>
      <c r="F58" s="112"/>
      <c r="G58" s="112"/>
      <c r="H58" s="112"/>
      <c r="I58" s="112"/>
      <c r="J58" s="115"/>
      <c r="K58" s="84"/>
      <c r="L58" s="84"/>
      <c r="M58" s="84"/>
      <c r="N58" s="84"/>
      <c r="O58" s="84"/>
      <c r="P58" s="84"/>
      <c r="Q58" s="84"/>
      <c r="R58" s="84"/>
    </row>
    <row r="59" spans="1:29" ht="15.75" thickBot="1" x14ac:dyDescent="0.3">
      <c r="A59" s="90">
        <v>50</v>
      </c>
      <c r="B59" s="118"/>
      <c r="C59" s="119"/>
      <c r="D59" s="119"/>
      <c r="E59" s="120"/>
      <c r="F59" s="119"/>
      <c r="G59" s="119"/>
      <c r="H59" s="119"/>
      <c r="I59" s="119"/>
      <c r="J59" s="121"/>
      <c r="K59" s="84"/>
      <c r="L59" s="84"/>
      <c r="M59" s="84"/>
      <c r="N59" s="84"/>
      <c r="O59" s="84"/>
      <c r="P59" s="84"/>
      <c r="Q59" s="84"/>
      <c r="R59" s="84"/>
    </row>
    <row r="60" spans="1:29" x14ac:dyDescent="0.2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20"/>
      <c r="M60" s="20"/>
      <c r="N60" s="20"/>
      <c r="O60" s="20"/>
      <c r="P60" s="20"/>
      <c r="Q60" s="20"/>
      <c r="R60" s="20"/>
    </row>
    <row r="61" spans="1:29" x14ac:dyDescent="0.2">
      <c r="A61" s="10"/>
      <c r="B61" s="21"/>
      <c r="C61" s="21"/>
      <c r="D61" s="21"/>
      <c r="E61" s="21"/>
      <c r="F61" s="21"/>
      <c r="G61" s="21"/>
      <c r="H61" s="19"/>
      <c r="I61" s="19"/>
      <c r="J61" s="19"/>
      <c r="K61" s="18"/>
      <c r="L61" s="20"/>
      <c r="M61" s="20"/>
      <c r="N61" s="20"/>
      <c r="O61" s="20"/>
      <c r="P61" s="20"/>
      <c r="Q61" s="20"/>
      <c r="R61" s="20"/>
    </row>
    <row r="62" spans="1:29" x14ac:dyDescent="0.2">
      <c r="A62" s="10"/>
      <c r="B62" s="21"/>
      <c r="C62" s="21"/>
      <c r="D62" s="21"/>
      <c r="E62" s="21"/>
      <c r="F62" s="21"/>
      <c r="G62" s="21"/>
      <c r="H62" s="19"/>
      <c r="I62" s="19"/>
      <c r="J62" s="19"/>
      <c r="K62" s="18"/>
      <c r="L62" s="20"/>
      <c r="M62" s="20"/>
      <c r="N62" s="20"/>
      <c r="O62" s="20"/>
      <c r="P62" s="20"/>
      <c r="Q62" s="20"/>
      <c r="R62" s="20"/>
    </row>
    <row r="63" spans="1:29" x14ac:dyDescent="0.2">
      <c r="A63" s="10"/>
      <c r="B63" s="167" t="s">
        <v>26</v>
      </c>
      <c r="C63" s="168"/>
      <c r="D63" s="168"/>
      <c r="E63" s="168"/>
      <c r="F63" s="168"/>
      <c r="G63" s="168"/>
      <c r="H63" s="168"/>
      <c r="I63" s="168"/>
      <c r="J63" s="168"/>
      <c r="K63" s="18"/>
      <c r="L63" s="20"/>
      <c r="M63" s="20"/>
      <c r="N63" s="20"/>
      <c r="O63" s="20"/>
      <c r="P63" s="20"/>
      <c r="Q63" s="20"/>
      <c r="R63" s="20"/>
    </row>
    <row r="64" spans="1:29" x14ac:dyDescent="0.2">
      <c r="A64" s="10"/>
      <c r="B64" s="21"/>
      <c r="C64" s="21"/>
      <c r="D64" s="21"/>
      <c r="E64" s="21"/>
      <c r="F64" s="21"/>
      <c r="G64" s="21"/>
      <c r="H64" s="19"/>
      <c r="I64" s="19"/>
      <c r="J64" s="19"/>
      <c r="K64" s="18"/>
      <c r="L64" s="20"/>
      <c r="M64" s="20"/>
      <c r="N64" s="20"/>
      <c r="O64" s="20"/>
      <c r="P64" s="20"/>
      <c r="Q64" s="20"/>
      <c r="R64" s="20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3.5" thickBot="1" x14ac:dyDescent="0.25">
      <c r="A65" s="22" t="s">
        <v>20</v>
      </c>
      <c r="B65" s="16" t="s">
        <v>0</v>
      </c>
      <c r="C65" s="16" t="s">
        <v>1</v>
      </c>
      <c r="D65" s="16" t="s">
        <v>2</v>
      </c>
      <c r="E65" s="16" t="s">
        <v>3</v>
      </c>
      <c r="F65" s="16" t="s">
        <v>4</v>
      </c>
      <c r="G65" s="16" t="s">
        <v>5</v>
      </c>
      <c r="H65" s="16" t="s">
        <v>6</v>
      </c>
      <c r="I65" s="16" t="s">
        <v>27</v>
      </c>
      <c r="J65" s="16" t="s">
        <v>28</v>
      </c>
      <c r="K65" s="11"/>
      <c r="L65" s="20"/>
      <c r="M65" s="20"/>
      <c r="N65" s="20"/>
      <c r="O65" s="20"/>
      <c r="P65" s="20"/>
      <c r="Q65" s="20"/>
      <c r="R65" s="20"/>
      <c r="T65" s="8"/>
      <c r="U65" s="8"/>
      <c r="V65" s="8"/>
      <c r="W65" s="8"/>
      <c r="X65" s="8"/>
      <c r="Y65" s="8"/>
      <c r="Z65" s="8"/>
      <c r="AA65" s="8"/>
      <c r="AB65" s="8"/>
      <c r="AC65" s="6"/>
    </row>
    <row r="66" spans="1:29" x14ac:dyDescent="0.2">
      <c r="A66" s="23">
        <v>1</v>
      </c>
      <c r="B66" s="19">
        <f t="shared" ref="B66:B115" si="0">IF((B10&lt;&gt;0)*ISNUMBER(B10),100*(B10/B10),"")</f>
        <v>100</v>
      </c>
      <c r="C66" s="19">
        <f t="shared" ref="C66:C115" si="1">IF((B10&lt;&gt;0)*ISNUMBER(C10),100*(C10/B10),"")</f>
        <v>87.334670993419053</v>
      </c>
      <c r="D66" s="19">
        <f t="shared" ref="D66:D115" si="2">IF((B10&lt;&gt;0)*ISNUMBER(D10),100*(D10/B10),"")</f>
        <v>95.203745448239985</v>
      </c>
      <c r="E66" s="19">
        <f t="shared" ref="E66:E115" si="3">IF((B10&lt;&gt;0)*ISNUMBER(E10),100*(E10/B10),"")</f>
        <v>92.797773869388237</v>
      </c>
      <c r="F66" s="19" t="str">
        <f t="shared" ref="F66:F115" si="4">IF((B10&lt;&gt;0)*ISNUMBER(F10),100*(F10/B10),"")</f>
        <v/>
      </c>
      <c r="G66" s="19" t="str">
        <f t="shared" ref="G66:G115" si="5">IF((B10&lt;&gt;0)*ISNUMBER(G10),100*(G10/B10),"")</f>
        <v/>
      </c>
      <c r="H66" s="19" t="str">
        <f t="shared" ref="H66:H115" si="6">IF((B10&lt;&gt;0)*ISNUMBER(H10),100*(H10/B10),"")</f>
        <v/>
      </c>
      <c r="I66" s="19" t="str">
        <f t="shared" ref="I66:I115" si="7">IF((B10&lt;&gt;0)*ISNUMBER(I10),100*(I10/B10),"")</f>
        <v/>
      </c>
      <c r="J66" s="19" t="str">
        <f t="shared" ref="J66:J115" si="8">IF((B10&lt;&gt;0)*ISNUMBER(J10),100*(J10/B10),"")</f>
        <v/>
      </c>
      <c r="K66" s="17"/>
      <c r="L66" s="20"/>
      <c r="M66" s="20"/>
      <c r="N66" s="20"/>
      <c r="O66" s="20"/>
      <c r="P66" s="20"/>
      <c r="Q66" s="20"/>
      <c r="R66" s="20"/>
      <c r="T66" s="6"/>
      <c r="U66" s="7"/>
      <c r="V66" s="7"/>
      <c r="W66" s="7"/>
      <c r="X66" s="7"/>
      <c r="Y66" s="7"/>
      <c r="Z66" s="7"/>
      <c r="AA66" s="7"/>
      <c r="AB66" s="7"/>
      <c r="AC66" s="6"/>
    </row>
    <row r="67" spans="1:29" x14ac:dyDescent="0.2">
      <c r="A67" s="24">
        <v>2</v>
      </c>
      <c r="B67" s="19">
        <f t="shared" si="0"/>
        <v>100</v>
      </c>
      <c r="C67" s="19">
        <f t="shared" si="1"/>
        <v>98.648179171408955</v>
      </c>
      <c r="D67" s="19">
        <f t="shared" si="2"/>
        <v>107.46575955599317</v>
      </c>
      <c r="E67" s="19">
        <f t="shared" si="3"/>
        <v>116.58801914821966</v>
      </c>
      <c r="F67" s="19" t="str">
        <f t="shared" si="4"/>
        <v/>
      </c>
      <c r="G67" s="19" t="str">
        <f t="shared" si="5"/>
        <v/>
      </c>
      <c r="H67" s="19" t="str">
        <f t="shared" si="6"/>
        <v/>
      </c>
      <c r="I67" s="19" t="str">
        <f t="shared" si="7"/>
        <v/>
      </c>
      <c r="J67" s="19" t="str">
        <f t="shared" si="8"/>
        <v/>
      </c>
      <c r="K67" s="17"/>
      <c r="L67" s="20"/>
      <c r="M67" s="20"/>
      <c r="N67" s="20"/>
      <c r="O67" s="20"/>
      <c r="P67" s="20"/>
      <c r="Q67" s="20"/>
      <c r="R67" s="20"/>
      <c r="T67" s="6"/>
      <c r="U67" s="7"/>
      <c r="V67" s="7"/>
      <c r="W67" s="7"/>
      <c r="X67" s="7"/>
      <c r="Y67" s="7"/>
      <c r="Z67" s="7"/>
      <c r="AA67" s="7"/>
      <c r="AB67" s="7"/>
      <c r="AC67" s="6"/>
    </row>
    <row r="68" spans="1:29" x14ac:dyDescent="0.2">
      <c r="A68" s="24">
        <v>3</v>
      </c>
      <c r="B68" s="19">
        <f t="shared" si="0"/>
        <v>100</v>
      </c>
      <c r="C68" s="19">
        <f t="shared" si="1"/>
        <v>96.521609272645279</v>
      </c>
      <c r="D68" s="19">
        <f t="shared" si="2"/>
        <v>86.574652433753485</v>
      </c>
      <c r="E68" s="19">
        <f t="shared" si="3"/>
        <v>94.563578561028351</v>
      </c>
      <c r="F68" s="19" t="str">
        <f t="shared" si="4"/>
        <v/>
      </c>
      <c r="G68" s="19" t="str">
        <f t="shared" si="5"/>
        <v/>
      </c>
      <c r="H68" s="19" t="str">
        <f t="shared" si="6"/>
        <v/>
      </c>
      <c r="I68" s="19" t="str">
        <f t="shared" si="7"/>
        <v/>
      </c>
      <c r="J68" s="19" t="str">
        <f t="shared" si="8"/>
        <v/>
      </c>
      <c r="K68" s="17"/>
      <c r="L68" s="20"/>
      <c r="M68" s="20"/>
      <c r="N68" s="20"/>
      <c r="O68" s="20"/>
      <c r="P68" s="20"/>
      <c r="Q68" s="20"/>
      <c r="R68" s="20"/>
      <c r="T68" s="6"/>
      <c r="U68" s="7"/>
      <c r="V68" s="7"/>
      <c r="W68" s="7"/>
      <c r="X68" s="7"/>
      <c r="Y68" s="7"/>
      <c r="Z68" s="7"/>
      <c r="AA68" s="7"/>
      <c r="AB68" s="7"/>
      <c r="AC68" s="6"/>
    </row>
    <row r="69" spans="1:29" x14ac:dyDescent="0.2">
      <c r="A69" s="24">
        <v>4</v>
      </c>
      <c r="B69" s="19">
        <f t="shared" si="0"/>
        <v>100</v>
      </c>
      <c r="C69" s="19">
        <f t="shared" si="1"/>
        <v>100.7020721747685</v>
      </c>
      <c r="D69" s="19">
        <f t="shared" si="2"/>
        <v>115.09236558971875</v>
      </c>
      <c r="E69" s="19">
        <f t="shared" si="3"/>
        <v>115.43684317369103</v>
      </c>
      <c r="F69" s="19" t="str">
        <f t="shared" si="4"/>
        <v/>
      </c>
      <c r="G69" s="19" t="str">
        <f t="shared" si="5"/>
        <v/>
      </c>
      <c r="H69" s="19" t="str">
        <f t="shared" si="6"/>
        <v/>
      </c>
      <c r="I69" s="19" t="str">
        <f t="shared" si="7"/>
        <v/>
      </c>
      <c r="J69" s="19" t="str">
        <f t="shared" si="8"/>
        <v/>
      </c>
      <c r="K69" s="17"/>
      <c r="L69" s="20"/>
      <c r="M69" s="20"/>
      <c r="N69" s="20"/>
      <c r="O69" s="20"/>
      <c r="P69" s="20"/>
      <c r="Q69" s="20"/>
      <c r="R69" s="20"/>
      <c r="T69" s="6"/>
      <c r="U69" s="7"/>
      <c r="V69" s="7"/>
      <c r="W69" s="7"/>
      <c r="X69" s="7"/>
      <c r="Y69" s="7"/>
      <c r="Z69" s="7"/>
      <c r="AA69" s="7"/>
      <c r="AB69" s="7"/>
      <c r="AC69" s="6"/>
    </row>
    <row r="70" spans="1:29" x14ac:dyDescent="0.2">
      <c r="A70" s="24">
        <v>5</v>
      </c>
      <c r="B70" s="19">
        <f t="shared" si="0"/>
        <v>100</v>
      </c>
      <c r="C70" s="19">
        <f t="shared" si="1"/>
        <v>97.065149121638356</v>
      </c>
      <c r="D70" s="19">
        <f t="shared" si="2"/>
        <v>97.251670124283891</v>
      </c>
      <c r="E70" s="19">
        <f t="shared" si="3"/>
        <v>107.02784492110924</v>
      </c>
      <c r="F70" s="19" t="str">
        <f t="shared" si="4"/>
        <v/>
      </c>
      <c r="G70" s="19" t="str">
        <f t="shared" si="5"/>
        <v/>
      </c>
      <c r="H70" s="19" t="str">
        <f t="shared" si="6"/>
        <v/>
      </c>
      <c r="I70" s="19" t="str">
        <f t="shared" si="7"/>
        <v/>
      </c>
      <c r="J70" s="19" t="str">
        <f t="shared" si="8"/>
        <v/>
      </c>
      <c r="K70" s="17"/>
      <c r="L70" s="10"/>
      <c r="M70" s="10"/>
      <c r="N70" s="10"/>
      <c r="O70" s="10"/>
      <c r="P70" s="10"/>
      <c r="Q70" s="10"/>
      <c r="R70" s="10"/>
      <c r="T70" s="6"/>
      <c r="U70" s="7"/>
      <c r="V70" s="7"/>
      <c r="W70" s="7"/>
      <c r="X70" s="7"/>
      <c r="Y70" s="7"/>
      <c r="Z70" s="7"/>
      <c r="AA70" s="7"/>
      <c r="AB70" s="7"/>
      <c r="AC70" s="6"/>
    </row>
    <row r="71" spans="1:29" x14ac:dyDescent="0.2">
      <c r="A71" s="24">
        <v>6</v>
      </c>
      <c r="B71" s="19">
        <f t="shared" si="0"/>
        <v>100</v>
      </c>
      <c r="C71" s="19">
        <f t="shared" si="1"/>
        <v>106.33420946697922</v>
      </c>
      <c r="D71" s="19">
        <f t="shared" si="2"/>
        <v>106.28685089152519</v>
      </c>
      <c r="E71" s="19">
        <f t="shared" si="3"/>
        <v>110.05659349766759</v>
      </c>
      <c r="F71" s="19" t="str">
        <f t="shared" si="4"/>
        <v/>
      </c>
      <c r="G71" s="19" t="str">
        <f t="shared" si="5"/>
        <v/>
      </c>
      <c r="H71" s="19" t="str">
        <f t="shared" si="6"/>
        <v/>
      </c>
      <c r="I71" s="19" t="str">
        <f t="shared" si="7"/>
        <v/>
      </c>
      <c r="J71" s="19" t="str">
        <f t="shared" si="8"/>
        <v/>
      </c>
      <c r="K71" s="17"/>
      <c r="L71" s="10"/>
      <c r="M71" s="10"/>
      <c r="N71" s="10"/>
      <c r="O71" s="10"/>
      <c r="P71" s="10"/>
      <c r="Q71" s="10"/>
      <c r="R71" s="10"/>
      <c r="T71" s="6"/>
      <c r="U71" s="7"/>
      <c r="V71" s="7"/>
      <c r="W71" s="7"/>
      <c r="X71" s="7"/>
      <c r="Y71" s="7"/>
      <c r="Z71" s="7"/>
      <c r="AA71" s="7"/>
      <c r="AB71" s="7"/>
      <c r="AC71" s="6"/>
    </row>
    <row r="72" spans="1:29" x14ac:dyDescent="0.2">
      <c r="A72" s="24">
        <v>7</v>
      </c>
      <c r="B72" s="19">
        <f t="shared" si="0"/>
        <v>100</v>
      </c>
      <c r="C72" s="19">
        <f t="shared" si="1"/>
        <v>106.10477479219023</v>
      </c>
      <c r="D72" s="19">
        <f t="shared" si="2"/>
        <v>87.293640054127181</v>
      </c>
      <c r="E72" s="19">
        <f t="shared" si="3"/>
        <v>107.11096075778079</v>
      </c>
      <c r="F72" s="19" t="str">
        <f t="shared" si="4"/>
        <v/>
      </c>
      <c r="G72" s="19" t="str">
        <f t="shared" si="5"/>
        <v/>
      </c>
      <c r="H72" s="19" t="str">
        <f t="shared" si="6"/>
        <v/>
      </c>
      <c r="I72" s="19" t="str">
        <f t="shared" si="7"/>
        <v/>
      </c>
      <c r="J72" s="19" t="str">
        <f t="shared" si="8"/>
        <v/>
      </c>
      <c r="K72" s="17"/>
      <c r="L72" s="10"/>
      <c r="M72" s="10"/>
      <c r="N72" s="10"/>
      <c r="O72" s="10"/>
      <c r="P72" s="10"/>
      <c r="Q72" s="10"/>
      <c r="R72" s="10"/>
      <c r="T72" s="6"/>
      <c r="U72" s="7"/>
      <c r="V72" s="7"/>
      <c r="W72" s="7"/>
      <c r="X72" s="7"/>
      <c r="Y72" s="7"/>
      <c r="Z72" s="7"/>
      <c r="AA72" s="7"/>
      <c r="AB72" s="7"/>
      <c r="AC72" s="6"/>
    </row>
    <row r="73" spans="1:29" x14ac:dyDescent="0.2">
      <c r="A73" s="24">
        <v>8</v>
      </c>
      <c r="B73" s="19">
        <f t="shared" si="0"/>
        <v>100</v>
      </c>
      <c r="C73" s="19">
        <f t="shared" si="1"/>
        <v>93.33076239177835</v>
      </c>
      <c r="D73" s="19">
        <f t="shared" si="2"/>
        <v>90.401459503744306</v>
      </c>
      <c r="E73" s="19">
        <f t="shared" si="3"/>
        <v>93.369937259137828</v>
      </c>
      <c r="F73" s="19" t="str">
        <f t="shared" si="4"/>
        <v/>
      </c>
      <c r="G73" s="19" t="str">
        <f t="shared" si="5"/>
        <v/>
      </c>
      <c r="H73" s="19" t="str">
        <f t="shared" si="6"/>
        <v/>
      </c>
      <c r="I73" s="19" t="str">
        <f t="shared" si="7"/>
        <v/>
      </c>
      <c r="J73" s="19" t="str">
        <f t="shared" si="8"/>
        <v/>
      </c>
      <c r="K73" s="17"/>
      <c r="L73" s="10"/>
      <c r="M73" s="10"/>
      <c r="N73" s="10"/>
      <c r="O73" s="10"/>
      <c r="P73" s="10"/>
      <c r="Q73" s="10"/>
      <c r="R73" s="10"/>
      <c r="T73" s="6"/>
      <c r="U73" s="7"/>
      <c r="V73" s="7"/>
      <c r="W73" s="7"/>
      <c r="X73" s="7"/>
      <c r="Y73" s="7"/>
      <c r="Z73" s="7"/>
      <c r="AA73" s="7"/>
      <c r="AB73" s="7"/>
      <c r="AC73" s="6"/>
    </row>
    <row r="74" spans="1:29" x14ac:dyDescent="0.2">
      <c r="A74" s="24">
        <v>9</v>
      </c>
      <c r="B74" s="19">
        <f t="shared" si="0"/>
        <v>100</v>
      </c>
      <c r="C74" s="19">
        <f t="shared" si="1"/>
        <v>107.88662842395644</v>
      </c>
      <c r="D74" s="19">
        <f t="shared" si="2"/>
        <v>110.50668144539246</v>
      </c>
      <c r="E74" s="19">
        <f t="shared" si="3"/>
        <v>129.85950560199183</v>
      </c>
      <c r="F74" s="19" t="str">
        <f t="shared" si="4"/>
        <v/>
      </c>
      <c r="G74" s="19" t="str">
        <f t="shared" si="5"/>
        <v/>
      </c>
      <c r="H74" s="19" t="str">
        <f t="shared" si="6"/>
        <v/>
      </c>
      <c r="I74" s="19" t="str">
        <f t="shared" si="7"/>
        <v/>
      </c>
      <c r="J74" s="19" t="str">
        <f t="shared" si="8"/>
        <v/>
      </c>
      <c r="K74" s="17"/>
      <c r="L74" s="10"/>
      <c r="M74" s="10"/>
      <c r="N74" s="10"/>
      <c r="O74" s="10"/>
      <c r="P74" s="10"/>
      <c r="Q74" s="10"/>
      <c r="R74" s="10"/>
      <c r="T74" s="6"/>
      <c r="U74" s="7"/>
      <c r="V74" s="7"/>
      <c r="W74" s="7"/>
      <c r="X74" s="7"/>
      <c r="Y74" s="7"/>
      <c r="Z74" s="7"/>
      <c r="AA74" s="7"/>
      <c r="AB74" s="7"/>
      <c r="AC74" s="6"/>
    </row>
    <row r="75" spans="1:29" x14ac:dyDescent="0.2">
      <c r="A75" s="24">
        <v>10</v>
      </c>
      <c r="B75" s="19">
        <f t="shared" si="0"/>
        <v>100</v>
      </c>
      <c r="C75" s="19">
        <f t="shared" si="1"/>
        <v>101.64049033984203</v>
      </c>
      <c r="D75" s="19">
        <f t="shared" si="2"/>
        <v>99.43209590697434</v>
      </c>
      <c r="E75" s="19">
        <f t="shared" si="3"/>
        <v>105.33218852100536</v>
      </c>
      <c r="F75" s="19" t="str">
        <f t="shared" si="4"/>
        <v/>
      </c>
      <c r="G75" s="19" t="str">
        <f t="shared" si="5"/>
        <v/>
      </c>
      <c r="H75" s="19" t="str">
        <f t="shared" si="6"/>
        <v/>
      </c>
      <c r="I75" s="19" t="str">
        <f t="shared" si="7"/>
        <v/>
      </c>
      <c r="J75" s="19" t="str">
        <f t="shared" si="8"/>
        <v/>
      </c>
      <c r="K75" s="17"/>
      <c r="L75" s="10"/>
      <c r="M75" s="10"/>
      <c r="N75" s="10"/>
      <c r="O75" s="10"/>
      <c r="P75" s="10"/>
      <c r="Q75" s="10"/>
      <c r="R75" s="10"/>
      <c r="T75" s="6"/>
      <c r="U75" s="7"/>
      <c r="V75" s="7"/>
      <c r="W75" s="7"/>
      <c r="X75" s="7"/>
      <c r="Y75" s="7"/>
      <c r="Z75" s="7"/>
      <c r="AA75" s="7"/>
      <c r="AB75" s="7"/>
      <c r="AC75" s="6"/>
    </row>
    <row r="76" spans="1:29" x14ac:dyDescent="0.2">
      <c r="A76" s="24">
        <v>11</v>
      </c>
      <c r="B76" s="19">
        <f t="shared" si="0"/>
        <v>100</v>
      </c>
      <c r="C76" s="19">
        <f t="shared" ref="C76:C77" si="9">IF((B20&lt;&gt;0)*ISNUMBER(C20),100*(C20/B20),"")</f>
        <v>96.117695528451392</v>
      </c>
      <c r="D76" s="19">
        <f t="shared" ref="D76:D77" si="10">IF((B20&lt;&gt;0)*ISNUMBER(D20),100*(D20/B20),"")</f>
        <v>96.585258357206499</v>
      </c>
      <c r="E76" s="19">
        <f t="shared" ref="E76:E77" si="11">IF((B20&lt;&gt;0)*ISNUMBER(E20),100*(E20/B20),"")</f>
        <v>106.8955936035872</v>
      </c>
      <c r="F76" s="19" t="str">
        <f t="shared" si="4"/>
        <v/>
      </c>
      <c r="G76" s="19" t="str">
        <f t="shared" si="5"/>
        <v/>
      </c>
      <c r="H76" s="19" t="str">
        <f t="shared" si="6"/>
        <v/>
      </c>
      <c r="I76" s="19" t="str">
        <f t="shared" si="7"/>
        <v/>
      </c>
      <c r="J76" s="19" t="str">
        <f t="shared" si="8"/>
        <v/>
      </c>
      <c r="K76" s="17"/>
      <c r="L76" s="10"/>
      <c r="M76" s="10"/>
      <c r="N76" s="10"/>
      <c r="O76" s="10"/>
      <c r="P76" s="10"/>
      <c r="Q76" s="10"/>
      <c r="R76" s="10"/>
      <c r="T76" s="6"/>
      <c r="U76" s="7"/>
      <c r="V76" s="7"/>
      <c r="W76" s="7"/>
      <c r="X76" s="7"/>
      <c r="Y76" s="7"/>
      <c r="Z76" s="7"/>
      <c r="AA76" s="7"/>
      <c r="AB76" s="7"/>
      <c r="AC76" s="6"/>
    </row>
    <row r="77" spans="1:29" x14ac:dyDescent="0.2">
      <c r="A77" s="24">
        <v>12</v>
      </c>
      <c r="B77" s="19" t="str">
        <f t="shared" si="0"/>
        <v/>
      </c>
      <c r="C77" s="19" t="str">
        <f t="shared" si="9"/>
        <v/>
      </c>
      <c r="D77" s="19" t="str">
        <f t="shared" si="10"/>
        <v/>
      </c>
      <c r="E77" s="19" t="str">
        <f t="shared" si="11"/>
        <v/>
      </c>
      <c r="F77" s="19" t="str">
        <f t="shared" si="4"/>
        <v/>
      </c>
      <c r="G77" s="19" t="str">
        <f t="shared" si="5"/>
        <v/>
      </c>
      <c r="H77" s="19" t="str">
        <f t="shared" si="6"/>
        <v/>
      </c>
      <c r="I77" s="19" t="str">
        <f t="shared" si="7"/>
        <v/>
      </c>
      <c r="J77" s="19" t="str">
        <f t="shared" si="8"/>
        <v/>
      </c>
      <c r="K77" s="17"/>
      <c r="L77" s="10"/>
      <c r="M77" s="10"/>
      <c r="N77" s="10"/>
      <c r="O77" s="10"/>
      <c r="P77" s="10"/>
      <c r="Q77" s="10"/>
      <c r="R77" s="10"/>
      <c r="T77" s="6"/>
      <c r="U77" s="7"/>
      <c r="V77" s="7"/>
      <c r="W77" s="7"/>
      <c r="X77" s="7"/>
      <c r="Y77" s="7"/>
      <c r="Z77" s="7"/>
      <c r="AA77" s="7"/>
      <c r="AB77" s="7"/>
      <c r="AC77" s="6"/>
    </row>
    <row r="78" spans="1:29" x14ac:dyDescent="0.2">
      <c r="A78" s="24">
        <v>13</v>
      </c>
      <c r="B78" s="19"/>
      <c r="C78" s="19"/>
      <c r="D78" s="19"/>
      <c r="E78" s="19"/>
      <c r="F78" s="19" t="str">
        <f t="shared" si="4"/>
        <v/>
      </c>
      <c r="G78" s="19" t="str">
        <f t="shared" si="5"/>
        <v/>
      </c>
      <c r="H78" s="19" t="str">
        <f t="shared" si="6"/>
        <v/>
      </c>
      <c r="I78" s="19" t="str">
        <f t="shared" si="7"/>
        <v/>
      </c>
      <c r="J78" s="19" t="str">
        <f t="shared" si="8"/>
        <v/>
      </c>
      <c r="K78" s="17"/>
      <c r="L78" s="10"/>
      <c r="M78" s="10"/>
      <c r="N78" s="10"/>
      <c r="O78" s="10"/>
      <c r="P78" s="10"/>
      <c r="Q78" s="10"/>
      <c r="R78" s="10"/>
      <c r="T78" s="6"/>
      <c r="U78" s="7"/>
      <c r="V78" s="7"/>
      <c r="W78" s="7"/>
      <c r="X78" s="7"/>
      <c r="Y78" s="7"/>
      <c r="Z78" s="7"/>
      <c r="AA78" s="7"/>
      <c r="AB78" s="7"/>
      <c r="AC78" s="6"/>
    </row>
    <row r="79" spans="1:29" x14ac:dyDescent="0.2">
      <c r="A79" s="24">
        <v>14</v>
      </c>
      <c r="B79" s="19"/>
      <c r="C79" s="19"/>
      <c r="D79" s="19"/>
      <c r="E79" s="19"/>
      <c r="F79" s="19" t="str">
        <f t="shared" si="4"/>
        <v/>
      </c>
      <c r="G79" s="19" t="str">
        <f t="shared" si="5"/>
        <v/>
      </c>
      <c r="H79" s="19" t="str">
        <f t="shared" si="6"/>
        <v/>
      </c>
      <c r="I79" s="19" t="str">
        <f t="shared" si="7"/>
        <v/>
      </c>
      <c r="J79" s="19" t="str">
        <f t="shared" si="8"/>
        <v/>
      </c>
      <c r="K79" s="17"/>
      <c r="L79" s="10"/>
      <c r="M79" s="10"/>
      <c r="N79" s="10"/>
      <c r="O79" s="10"/>
      <c r="P79" s="10"/>
      <c r="Q79" s="10"/>
      <c r="R79" s="10"/>
      <c r="T79" s="6"/>
      <c r="U79" s="7"/>
      <c r="V79" s="7"/>
      <c r="W79" s="7"/>
      <c r="X79" s="7"/>
      <c r="Y79" s="7"/>
      <c r="Z79" s="7"/>
      <c r="AA79" s="7"/>
      <c r="AB79" s="7"/>
      <c r="AC79" s="6"/>
    </row>
    <row r="80" spans="1:29" x14ac:dyDescent="0.2">
      <c r="A80" s="24">
        <v>15</v>
      </c>
      <c r="B80" s="19" t="str">
        <f t="shared" si="0"/>
        <v/>
      </c>
      <c r="C80" s="19" t="str">
        <f t="shared" si="1"/>
        <v/>
      </c>
      <c r="D80" s="19" t="str">
        <f t="shared" si="2"/>
        <v/>
      </c>
      <c r="E80" s="19" t="str">
        <f t="shared" si="3"/>
        <v/>
      </c>
      <c r="F80" s="19" t="str">
        <f t="shared" si="4"/>
        <v/>
      </c>
      <c r="G80" s="19" t="str">
        <f t="shared" si="5"/>
        <v/>
      </c>
      <c r="H80" s="19" t="str">
        <f t="shared" si="6"/>
        <v/>
      </c>
      <c r="I80" s="19" t="str">
        <f t="shared" si="7"/>
        <v/>
      </c>
      <c r="J80" s="19" t="str">
        <f t="shared" si="8"/>
        <v/>
      </c>
      <c r="K80" s="17"/>
      <c r="L80" s="10"/>
      <c r="M80" s="10"/>
      <c r="N80" s="10"/>
      <c r="O80" s="10"/>
      <c r="P80" s="10"/>
      <c r="Q80" s="10"/>
      <c r="R80" s="10"/>
      <c r="T80" s="6"/>
      <c r="U80" s="7"/>
      <c r="V80" s="7"/>
      <c r="W80" s="7"/>
      <c r="X80" s="7"/>
      <c r="Y80" s="7"/>
      <c r="Z80" s="7"/>
      <c r="AA80" s="7"/>
      <c r="AB80" s="7"/>
      <c r="AC80" s="6"/>
    </row>
    <row r="81" spans="1:29" x14ac:dyDescent="0.2">
      <c r="A81" s="24">
        <v>16</v>
      </c>
      <c r="B81" s="19" t="str">
        <f t="shared" si="0"/>
        <v/>
      </c>
      <c r="C81" s="19" t="str">
        <f t="shared" si="1"/>
        <v/>
      </c>
      <c r="D81" s="19" t="str">
        <f t="shared" si="2"/>
        <v/>
      </c>
      <c r="E81" s="19" t="str">
        <f t="shared" si="3"/>
        <v/>
      </c>
      <c r="F81" s="19" t="str">
        <f t="shared" si="4"/>
        <v/>
      </c>
      <c r="G81" s="19" t="str">
        <f t="shared" si="5"/>
        <v/>
      </c>
      <c r="H81" s="19" t="str">
        <f t="shared" si="6"/>
        <v/>
      </c>
      <c r="I81" s="19" t="str">
        <f t="shared" si="7"/>
        <v/>
      </c>
      <c r="J81" s="19" t="str">
        <f t="shared" si="8"/>
        <v/>
      </c>
      <c r="K81" s="17"/>
      <c r="L81" s="10"/>
      <c r="M81" s="10"/>
      <c r="N81" s="10"/>
      <c r="O81" s="10"/>
      <c r="P81" s="10"/>
      <c r="Q81" s="10"/>
      <c r="R81" s="10"/>
      <c r="T81" s="6"/>
      <c r="U81" s="7"/>
      <c r="V81" s="7"/>
      <c r="W81" s="7"/>
      <c r="X81" s="7"/>
      <c r="Y81" s="7"/>
      <c r="Z81" s="7"/>
      <c r="AA81" s="7"/>
      <c r="AB81" s="7"/>
      <c r="AC81" s="6"/>
    </row>
    <row r="82" spans="1:29" x14ac:dyDescent="0.2">
      <c r="A82" s="24">
        <v>17</v>
      </c>
      <c r="B82" s="19" t="str">
        <f t="shared" si="0"/>
        <v/>
      </c>
      <c r="C82" s="19" t="str">
        <f t="shared" si="1"/>
        <v/>
      </c>
      <c r="D82" s="19" t="str">
        <f t="shared" si="2"/>
        <v/>
      </c>
      <c r="E82" s="19" t="str">
        <f t="shared" si="3"/>
        <v/>
      </c>
      <c r="F82" s="19" t="str">
        <f t="shared" si="4"/>
        <v/>
      </c>
      <c r="G82" s="19" t="str">
        <f t="shared" si="5"/>
        <v/>
      </c>
      <c r="H82" s="19" t="str">
        <f t="shared" si="6"/>
        <v/>
      </c>
      <c r="I82" s="19" t="str">
        <f t="shared" si="7"/>
        <v/>
      </c>
      <c r="J82" s="19" t="str">
        <f t="shared" si="8"/>
        <v/>
      </c>
      <c r="K82" s="17"/>
      <c r="L82" s="10"/>
      <c r="M82" s="10"/>
      <c r="N82" s="10"/>
      <c r="O82" s="10"/>
      <c r="P82" s="10"/>
      <c r="Q82" s="10"/>
      <c r="R82" s="10"/>
      <c r="T82" s="6"/>
      <c r="U82" s="7"/>
      <c r="V82" s="7"/>
      <c r="W82" s="7"/>
      <c r="X82" s="7"/>
      <c r="Y82" s="7"/>
      <c r="Z82" s="7"/>
      <c r="AA82" s="7"/>
      <c r="AB82" s="7"/>
      <c r="AC82" s="6"/>
    </row>
    <row r="83" spans="1:29" x14ac:dyDescent="0.2">
      <c r="A83" s="24">
        <v>18</v>
      </c>
      <c r="B83" s="19" t="str">
        <f t="shared" si="0"/>
        <v/>
      </c>
      <c r="C83" s="19" t="str">
        <f t="shared" si="1"/>
        <v/>
      </c>
      <c r="D83" s="19" t="str">
        <f t="shared" si="2"/>
        <v/>
      </c>
      <c r="E83" s="19" t="str">
        <f t="shared" si="3"/>
        <v/>
      </c>
      <c r="F83" s="19" t="str">
        <f t="shared" si="4"/>
        <v/>
      </c>
      <c r="G83" s="19" t="str">
        <f t="shared" si="5"/>
        <v/>
      </c>
      <c r="H83" s="19" t="str">
        <f t="shared" si="6"/>
        <v/>
      </c>
      <c r="I83" s="19" t="str">
        <f t="shared" si="7"/>
        <v/>
      </c>
      <c r="J83" s="19" t="str">
        <f t="shared" si="8"/>
        <v/>
      </c>
      <c r="K83" s="17"/>
      <c r="L83" s="10"/>
      <c r="M83" s="10"/>
      <c r="N83" s="10"/>
      <c r="O83" s="10"/>
      <c r="P83" s="10"/>
      <c r="Q83" s="10"/>
      <c r="R83" s="10"/>
      <c r="T83" s="6"/>
      <c r="U83" s="7"/>
      <c r="V83" s="7"/>
      <c r="W83" s="7"/>
      <c r="X83" s="7"/>
      <c r="Y83" s="7"/>
      <c r="Z83" s="7"/>
      <c r="AA83" s="7"/>
      <c r="AB83" s="7"/>
      <c r="AC83" s="6"/>
    </row>
    <row r="84" spans="1:29" x14ac:dyDescent="0.2">
      <c r="A84" s="24">
        <v>19</v>
      </c>
      <c r="B84" s="19" t="str">
        <f t="shared" si="0"/>
        <v/>
      </c>
      <c r="C84" s="19" t="str">
        <f t="shared" si="1"/>
        <v/>
      </c>
      <c r="D84" s="19" t="str">
        <f t="shared" si="2"/>
        <v/>
      </c>
      <c r="E84" s="19" t="str">
        <f t="shared" si="3"/>
        <v/>
      </c>
      <c r="F84" s="19" t="str">
        <f t="shared" si="4"/>
        <v/>
      </c>
      <c r="G84" s="19" t="str">
        <f t="shared" si="5"/>
        <v/>
      </c>
      <c r="H84" s="19" t="str">
        <f t="shared" si="6"/>
        <v/>
      </c>
      <c r="I84" s="19" t="str">
        <f t="shared" si="7"/>
        <v/>
      </c>
      <c r="J84" s="19" t="str">
        <f t="shared" si="8"/>
        <v/>
      </c>
      <c r="K84" s="17"/>
      <c r="L84" s="10"/>
      <c r="M84" s="10"/>
      <c r="N84" s="10"/>
      <c r="O84" s="10"/>
      <c r="P84" s="10"/>
      <c r="Q84" s="10"/>
      <c r="R84" s="10"/>
      <c r="T84" s="6"/>
      <c r="U84" s="7"/>
      <c r="V84" s="7"/>
      <c r="W84" s="7"/>
      <c r="X84" s="7"/>
      <c r="Y84" s="7"/>
      <c r="Z84" s="7"/>
      <c r="AA84" s="7"/>
      <c r="AB84" s="7"/>
      <c r="AC84" s="6"/>
    </row>
    <row r="85" spans="1:29" x14ac:dyDescent="0.2">
      <c r="A85" s="24">
        <v>20</v>
      </c>
      <c r="B85" s="19" t="str">
        <f t="shared" si="0"/>
        <v/>
      </c>
      <c r="C85" s="19" t="str">
        <f t="shared" si="1"/>
        <v/>
      </c>
      <c r="D85" s="19" t="str">
        <f t="shared" si="2"/>
        <v/>
      </c>
      <c r="E85" s="19" t="str">
        <f t="shared" si="3"/>
        <v/>
      </c>
      <c r="F85" s="19" t="str">
        <f t="shared" si="4"/>
        <v/>
      </c>
      <c r="G85" s="19" t="str">
        <f t="shared" si="5"/>
        <v/>
      </c>
      <c r="H85" s="19" t="str">
        <f t="shared" si="6"/>
        <v/>
      </c>
      <c r="I85" s="19" t="str">
        <f t="shared" si="7"/>
        <v/>
      </c>
      <c r="J85" s="19" t="str">
        <f t="shared" si="8"/>
        <v/>
      </c>
      <c r="K85" s="17"/>
      <c r="L85" s="10"/>
      <c r="M85" s="10"/>
      <c r="N85" s="10"/>
      <c r="O85" s="10"/>
      <c r="P85" s="10"/>
      <c r="Q85" s="10"/>
      <c r="R85" s="10"/>
      <c r="T85" s="6"/>
      <c r="U85" s="7"/>
      <c r="V85" s="7"/>
      <c r="W85" s="7"/>
      <c r="X85" s="7"/>
      <c r="Y85" s="7"/>
      <c r="Z85" s="7"/>
      <c r="AA85" s="7"/>
      <c r="AB85" s="7"/>
      <c r="AC85" s="6"/>
    </row>
    <row r="86" spans="1:29" x14ac:dyDescent="0.2">
      <c r="A86" s="24">
        <v>21</v>
      </c>
      <c r="B86" s="19" t="str">
        <f t="shared" si="0"/>
        <v/>
      </c>
      <c r="C86" s="19" t="str">
        <f t="shared" si="1"/>
        <v/>
      </c>
      <c r="D86" s="19" t="str">
        <f t="shared" si="2"/>
        <v/>
      </c>
      <c r="E86" s="19" t="str">
        <f t="shared" si="3"/>
        <v/>
      </c>
      <c r="F86" s="19" t="str">
        <f t="shared" si="4"/>
        <v/>
      </c>
      <c r="G86" s="19" t="str">
        <f t="shared" si="5"/>
        <v/>
      </c>
      <c r="H86" s="19" t="str">
        <f t="shared" si="6"/>
        <v/>
      </c>
      <c r="I86" s="19" t="str">
        <f t="shared" si="7"/>
        <v/>
      </c>
      <c r="J86" s="19" t="str">
        <f t="shared" si="8"/>
        <v/>
      </c>
      <c r="K86" s="17"/>
      <c r="L86" s="10"/>
      <c r="M86" s="10"/>
      <c r="N86" s="10"/>
      <c r="O86" s="10"/>
      <c r="P86" s="10"/>
      <c r="Q86" s="10"/>
      <c r="R86" s="10"/>
      <c r="T86" s="6"/>
      <c r="U86" s="7"/>
      <c r="V86" s="7"/>
      <c r="W86" s="7"/>
      <c r="X86" s="7"/>
      <c r="Y86" s="7"/>
      <c r="Z86" s="7"/>
      <c r="AA86" s="7"/>
      <c r="AB86" s="7"/>
      <c r="AC86" s="6"/>
    </row>
    <row r="87" spans="1:29" x14ac:dyDescent="0.2">
      <c r="A87" s="24">
        <v>22</v>
      </c>
      <c r="B87" s="19" t="str">
        <f t="shared" si="0"/>
        <v/>
      </c>
      <c r="C87" s="19" t="str">
        <f t="shared" si="1"/>
        <v/>
      </c>
      <c r="D87" s="19" t="str">
        <f t="shared" si="2"/>
        <v/>
      </c>
      <c r="E87" s="19" t="str">
        <f t="shared" si="3"/>
        <v/>
      </c>
      <c r="F87" s="19" t="str">
        <f t="shared" si="4"/>
        <v/>
      </c>
      <c r="G87" s="19" t="str">
        <f t="shared" si="5"/>
        <v/>
      </c>
      <c r="H87" s="19" t="str">
        <f t="shared" si="6"/>
        <v/>
      </c>
      <c r="I87" s="19" t="str">
        <f t="shared" si="7"/>
        <v/>
      </c>
      <c r="J87" s="19" t="str">
        <f t="shared" si="8"/>
        <v/>
      </c>
      <c r="K87" s="17"/>
      <c r="L87" s="10"/>
      <c r="M87" s="10"/>
      <c r="N87" s="10"/>
      <c r="O87" s="10"/>
      <c r="P87" s="10"/>
      <c r="Q87" s="10"/>
      <c r="R87" s="10"/>
      <c r="T87" s="6"/>
      <c r="U87" s="7"/>
      <c r="V87" s="7"/>
      <c r="W87" s="7"/>
      <c r="X87" s="7"/>
      <c r="Y87" s="7"/>
      <c r="Z87" s="7"/>
      <c r="AA87" s="7"/>
      <c r="AB87" s="7"/>
      <c r="AC87" s="6"/>
    </row>
    <row r="88" spans="1:29" x14ac:dyDescent="0.2">
      <c r="A88" s="24">
        <v>23</v>
      </c>
      <c r="B88" s="19" t="str">
        <f t="shared" si="0"/>
        <v/>
      </c>
      <c r="C88" s="19" t="str">
        <f t="shared" si="1"/>
        <v/>
      </c>
      <c r="D88" s="19" t="str">
        <f t="shared" si="2"/>
        <v/>
      </c>
      <c r="E88" s="19" t="str">
        <f t="shared" si="3"/>
        <v/>
      </c>
      <c r="F88" s="19" t="str">
        <f t="shared" si="4"/>
        <v/>
      </c>
      <c r="G88" s="19" t="str">
        <f t="shared" si="5"/>
        <v/>
      </c>
      <c r="H88" s="19" t="str">
        <f t="shared" si="6"/>
        <v/>
      </c>
      <c r="I88" s="19" t="str">
        <f t="shared" si="7"/>
        <v/>
      </c>
      <c r="J88" s="19" t="str">
        <f t="shared" si="8"/>
        <v/>
      </c>
      <c r="K88" s="17"/>
      <c r="L88" s="10"/>
      <c r="M88" s="10"/>
      <c r="N88" s="10"/>
      <c r="O88" s="10"/>
      <c r="P88" s="10"/>
      <c r="Q88" s="10"/>
      <c r="R88" s="10"/>
      <c r="T88" s="6"/>
      <c r="U88" s="7"/>
      <c r="V88" s="7"/>
      <c r="W88" s="7"/>
      <c r="X88" s="7"/>
      <c r="Y88" s="7"/>
      <c r="Z88" s="7"/>
      <c r="AA88" s="7"/>
      <c r="AB88" s="7"/>
      <c r="AC88" s="6"/>
    </row>
    <row r="89" spans="1:29" x14ac:dyDescent="0.2">
      <c r="A89" s="24">
        <v>24</v>
      </c>
      <c r="B89" s="19" t="str">
        <f t="shared" si="0"/>
        <v/>
      </c>
      <c r="C89" s="19" t="str">
        <f t="shared" si="1"/>
        <v/>
      </c>
      <c r="D89" s="19" t="str">
        <f t="shared" si="2"/>
        <v/>
      </c>
      <c r="E89" s="19" t="str">
        <f t="shared" si="3"/>
        <v/>
      </c>
      <c r="F89" s="19" t="str">
        <f t="shared" si="4"/>
        <v/>
      </c>
      <c r="G89" s="19" t="str">
        <f t="shared" si="5"/>
        <v/>
      </c>
      <c r="H89" s="19" t="str">
        <f t="shared" si="6"/>
        <v/>
      </c>
      <c r="I89" s="19" t="str">
        <f t="shared" si="7"/>
        <v/>
      </c>
      <c r="J89" s="19" t="str">
        <f t="shared" si="8"/>
        <v/>
      </c>
      <c r="K89" s="17"/>
      <c r="L89" s="10"/>
      <c r="M89" s="10"/>
      <c r="N89" s="10"/>
      <c r="O89" s="10"/>
      <c r="P89" s="10"/>
      <c r="Q89" s="10"/>
      <c r="R89" s="10"/>
      <c r="T89" s="6"/>
      <c r="U89" s="7"/>
      <c r="V89" s="7"/>
      <c r="W89" s="7"/>
      <c r="X89" s="7"/>
      <c r="Y89" s="7"/>
      <c r="Z89" s="7"/>
      <c r="AA89" s="7"/>
      <c r="AB89" s="7"/>
      <c r="AC89" s="6"/>
    </row>
    <row r="90" spans="1:29" x14ac:dyDescent="0.2">
      <c r="A90" s="24">
        <v>25</v>
      </c>
      <c r="B90" s="19" t="str">
        <f t="shared" si="0"/>
        <v/>
      </c>
      <c r="C90" s="19" t="str">
        <f t="shared" si="1"/>
        <v/>
      </c>
      <c r="D90" s="19" t="str">
        <f t="shared" si="2"/>
        <v/>
      </c>
      <c r="E90" s="19" t="str">
        <f t="shared" si="3"/>
        <v/>
      </c>
      <c r="F90" s="19" t="str">
        <f t="shared" si="4"/>
        <v/>
      </c>
      <c r="G90" s="19" t="str">
        <f t="shared" si="5"/>
        <v/>
      </c>
      <c r="H90" s="19" t="str">
        <f t="shared" si="6"/>
        <v/>
      </c>
      <c r="I90" s="19" t="str">
        <f t="shared" si="7"/>
        <v/>
      </c>
      <c r="J90" s="19" t="str">
        <f t="shared" si="8"/>
        <v/>
      </c>
      <c r="K90" s="17"/>
      <c r="L90" s="10"/>
      <c r="M90" s="10"/>
      <c r="N90" s="10"/>
      <c r="O90" s="10"/>
      <c r="P90" s="10"/>
      <c r="Q90" s="10"/>
      <c r="R90" s="10"/>
      <c r="T90" s="6"/>
      <c r="U90" s="7"/>
      <c r="V90" s="7"/>
      <c r="W90" s="7"/>
      <c r="X90" s="7"/>
      <c r="Y90" s="7"/>
      <c r="Z90" s="7"/>
      <c r="AA90" s="7"/>
      <c r="AB90" s="7"/>
      <c r="AC90" s="6"/>
    </row>
    <row r="91" spans="1:29" x14ac:dyDescent="0.2">
      <c r="A91" s="24">
        <v>26</v>
      </c>
      <c r="B91" s="19" t="str">
        <f t="shared" si="0"/>
        <v/>
      </c>
      <c r="C91" s="19" t="str">
        <f t="shared" si="1"/>
        <v/>
      </c>
      <c r="D91" s="19" t="str">
        <f t="shared" si="2"/>
        <v/>
      </c>
      <c r="E91" s="19" t="str">
        <f t="shared" si="3"/>
        <v/>
      </c>
      <c r="F91" s="19" t="str">
        <f t="shared" si="4"/>
        <v/>
      </c>
      <c r="G91" s="19" t="str">
        <f t="shared" si="5"/>
        <v/>
      </c>
      <c r="H91" s="19" t="str">
        <f t="shared" si="6"/>
        <v/>
      </c>
      <c r="I91" s="19" t="str">
        <f t="shared" si="7"/>
        <v/>
      </c>
      <c r="J91" s="19" t="str">
        <f t="shared" si="8"/>
        <v/>
      </c>
      <c r="K91" s="17"/>
      <c r="L91" s="10"/>
      <c r="M91" s="10"/>
      <c r="N91" s="10"/>
      <c r="O91" s="10"/>
      <c r="P91" s="10"/>
      <c r="Q91" s="10"/>
      <c r="R91" s="10"/>
      <c r="T91" s="6"/>
      <c r="U91" s="7"/>
      <c r="V91" s="7"/>
      <c r="W91" s="7"/>
      <c r="X91" s="7"/>
      <c r="Y91" s="7"/>
      <c r="Z91" s="7"/>
      <c r="AA91" s="7"/>
      <c r="AB91" s="7"/>
      <c r="AC91" s="6"/>
    </row>
    <row r="92" spans="1:29" x14ac:dyDescent="0.2">
      <c r="A92" s="24">
        <v>27</v>
      </c>
      <c r="B92" s="19" t="str">
        <f t="shared" si="0"/>
        <v/>
      </c>
      <c r="C92" s="19" t="str">
        <f t="shared" si="1"/>
        <v/>
      </c>
      <c r="D92" s="19" t="str">
        <f t="shared" si="2"/>
        <v/>
      </c>
      <c r="E92" s="19" t="str">
        <f t="shared" si="3"/>
        <v/>
      </c>
      <c r="F92" s="19" t="str">
        <f t="shared" si="4"/>
        <v/>
      </c>
      <c r="G92" s="19" t="str">
        <f t="shared" si="5"/>
        <v/>
      </c>
      <c r="H92" s="19" t="str">
        <f t="shared" si="6"/>
        <v/>
      </c>
      <c r="I92" s="19" t="str">
        <f t="shared" si="7"/>
        <v/>
      </c>
      <c r="J92" s="19" t="str">
        <f t="shared" si="8"/>
        <v/>
      </c>
      <c r="K92" s="17"/>
      <c r="L92" s="10"/>
      <c r="M92" s="10"/>
      <c r="N92" s="10"/>
      <c r="O92" s="10"/>
      <c r="P92" s="10"/>
      <c r="Q92" s="10"/>
      <c r="R92" s="10"/>
      <c r="T92" s="6"/>
      <c r="U92" s="7"/>
      <c r="V92" s="7"/>
      <c r="W92" s="7"/>
      <c r="X92" s="7"/>
      <c r="Y92" s="7"/>
      <c r="Z92" s="7"/>
      <c r="AA92" s="7"/>
      <c r="AB92" s="7"/>
      <c r="AC92" s="6"/>
    </row>
    <row r="93" spans="1:29" x14ac:dyDescent="0.2">
      <c r="A93" s="24">
        <v>28</v>
      </c>
      <c r="B93" s="19" t="str">
        <f t="shared" si="0"/>
        <v/>
      </c>
      <c r="C93" s="19" t="str">
        <f t="shared" si="1"/>
        <v/>
      </c>
      <c r="D93" s="19" t="str">
        <f t="shared" si="2"/>
        <v/>
      </c>
      <c r="E93" s="19" t="str">
        <f t="shared" si="3"/>
        <v/>
      </c>
      <c r="F93" s="19" t="str">
        <f t="shared" si="4"/>
        <v/>
      </c>
      <c r="G93" s="19" t="str">
        <f t="shared" si="5"/>
        <v/>
      </c>
      <c r="H93" s="19" t="str">
        <f t="shared" si="6"/>
        <v/>
      </c>
      <c r="I93" s="19" t="str">
        <f t="shared" si="7"/>
        <v/>
      </c>
      <c r="J93" s="19" t="str">
        <f t="shared" si="8"/>
        <v/>
      </c>
      <c r="K93" s="17"/>
      <c r="L93" s="10"/>
      <c r="M93" s="10"/>
      <c r="N93" s="10"/>
      <c r="O93" s="10"/>
      <c r="P93" s="10"/>
      <c r="Q93" s="10"/>
      <c r="R93" s="10"/>
      <c r="T93" s="6"/>
      <c r="U93" s="7"/>
      <c r="V93" s="7"/>
      <c r="W93" s="7"/>
      <c r="X93" s="7"/>
      <c r="Y93" s="7"/>
      <c r="Z93" s="7"/>
      <c r="AA93" s="7"/>
      <c r="AB93" s="7"/>
      <c r="AC93" s="6"/>
    </row>
    <row r="94" spans="1:29" x14ac:dyDescent="0.2">
      <c r="A94" s="24">
        <v>29</v>
      </c>
      <c r="B94" s="19" t="str">
        <f t="shared" si="0"/>
        <v/>
      </c>
      <c r="C94" s="19" t="str">
        <f t="shared" si="1"/>
        <v/>
      </c>
      <c r="D94" s="19" t="str">
        <f t="shared" si="2"/>
        <v/>
      </c>
      <c r="E94" s="19" t="str">
        <f t="shared" si="3"/>
        <v/>
      </c>
      <c r="F94" s="19" t="str">
        <f t="shared" si="4"/>
        <v/>
      </c>
      <c r="G94" s="19" t="str">
        <f t="shared" si="5"/>
        <v/>
      </c>
      <c r="H94" s="19" t="str">
        <f t="shared" si="6"/>
        <v/>
      </c>
      <c r="I94" s="19" t="str">
        <f t="shared" si="7"/>
        <v/>
      </c>
      <c r="J94" s="19" t="str">
        <f t="shared" si="8"/>
        <v/>
      </c>
      <c r="K94" s="17"/>
      <c r="L94" s="10"/>
      <c r="M94" s="10"/>
      <c r="N94" s="10"/>
      <c r="O94" s="10"/>
      <c r="P94" s="10"/>
      <c r="Q94" s="10"/>
      <c r="R94" s="10"/>
      <c r="T94" s="6"/>
      <c r="U94" s="7"/>
      <c r="V94" s="7"/>
      <c r="W94" s="7"/>
      <c r="X94" s="7"/>
      <c r="Y94" s="7"/>
      <c r="Z94" s="7"/>
      <c r="AA94" s="7"/>
      <c r="AB94" s="7"/>
      <c r="AC94" s="6"/>
    </row>
    <row r="95" spans="1:29" x14ac:dyDescent="0.2">
      <c r="A95" s="24">
        <v>30</v>
      </c>
      <c r="B95" s="19" t="str">
        <f t="shared" si="0"/>
        <v/>
      </c>
      <c r="C95" s="19" t="str">
        <f t="shared" si="1"/>
        <v/>
      </c>
      <c r="D95" s="19" t="str">
        <f t="shared" si="2"/>
        <v/>
      </c>
      <c r="E95" s="19" t="str">
        <f t="shared" si="3"/>
        <v/>
      </c>
      <c r="F95" s="19" t="str">
        <f t="shared" si="4"/>
        <v/>
      </c>
      <c r="G95" s="19" t="str">
        <f t="shared" si="5"/>
        <v/>
      </c>
      <c r="H95" s="19" t="str">
        <f t="shared" si="6"/>
        <v/>
      </c>
      <c r="I95" s="19" t="str">
        <f t="shared" si="7"/>
        <v/>
      </c>
      <c r="J95" s="19" t="str">
        <f t="shared" si="8"/>
        <v/>
      </c>
      <c r="K95" s="17"/>
      <c r="L95" s="10"/>
      <c r="M95" s="10"/>
      <c r="N95" s="10"/>
      <c r="O95" s="10"/>
      <c r="P95" s="10"/>
      <c r="Q95" s="10"/>
      <c r="R95" s="10"/>
      <c r="T95" s="6"/>
      <c r="U95" s="7"/>
      <c r="V95" s="7"/>
      <c r="W95" s="7"/>
      <c r="X95" s="7"/>
      <c r="Y95" s="7"/>
      <c r="Z95" s="7"/>
      <c r="AA95" s="7"/>
      <c r="AB95" s="7"/>
      <c r="AC95" s="6"/>
    </row>
    <row r="96" spans="1:29" x14ac:dyDescent="0.2">
      <c r="A96" s="24">
        <v>31</v>
      </c>
      <c r="B96" s="19" t="str">
        <f t="shared" si="0"/>
        <v/>
      </c>
      <c r="C96" s="19" t="str">
        <f t="shared" si="1"/>
        <v/>
      </c>
      <c r="D96" s="19" t="str">
        <f t="shared" si="2"/>
        <v/>
      </c>
      <c r="E96" s="19" t="str">
        <f t="shared" si="3"/>
        <v/>
      </c>
      <c r="F96" s="19" t="str">
        <f t="shared" si="4"/>
        <v/>
      </c>
      <c r="G96" s="19" t="str">
        <f t="shared" si="5"/>
        <v/>
      </c>
      <c r="H96" s="19" t="str">
        <f t="shared" si="6"/>
        <v/>
      </c>
      <c r="I96" s="19" t="str">
        <f t="shared" si="7"/>
        <v/>
      </c>
      <c r="J96" s="19" t="str">
        <f t="shared" si="8"/>
        <v/>
      </c>
      <c r="K96" s="17"/>
      <c r="L96" s="10"/>
      <c r="M96" s="10"/>
      <c r="N96" s="10"/>
      <c r="O96" s="10"/>
      <c r="P96" s="10"/>
      <c r="Q96" s="10"/>
      <c r="R96" s="10"/>
      <c r="T96" s="6"/>
      <c r="U96" s="7"/>
      <c r="V96" s="7"/>
      <c r="W96" s="7"/>
      <c r="X96" s="7"/>
      <c r="Y96" s="7"/>
      <c r="Z96" s="7"/>
      <c r="AA96" s="7"/>
      <c r="AB96" s="7"/>
      <c r="AC96" s="6"/>
    </row>
    <row r="97" spans="1:29" x14ac:dyDescent="0.2">
      <c r="A97" s="24">
        <v>32</v>
      </c>
      <c r="B97" s="19" t="str">
        <f t="shared" si="0"/>
        <v/>
      </c>
      <c r="C97" s="19" t="str">
        <f t="shared" si="1"/>
        <v/>
      </c>
      <c r="D97" s="19" t="str">
        <f t="shared" si="2"/>
        <v/>
      </c>
      <c r="E97" s="19" t="str">
        <f t="shared" si="3"/>
        <v/>
      </c>
      <c r="F97" s="19" t="str">
        <f t="shared" si="4"/>
        <v/>
      </c>
      <c r="G97" s="19" t="str">
        <f t="shared" si="5"/>
        <v/>
      </c>
      <c r="H97" s="19" t="str">
        <f t="shared" si="6"/>
        <v/>
      </c>
      <c r="I97" s="19" t="str">
        <f t="shared" si="7"/>
        <v/>
      </c>
      <c r="J97" s="19" t="str">
        <f t="shared" si="8"/>
        <v/>
      </c>
      <c r="K97" s="17"/>
      <c r="L97" s="10"/>
      <c r="M97" s="10"/>
      <c r="N97" s="10"/>
      <c r="O97" s="10"/>
      <c r="P97" s="10"/>
      <c r="Q97" s="10"/>
      <c r="R97" s="10"/>
      <c r="T97" s="6"/>
      <c r="U97" s="7"/>
      <c r="V97" s="7"/>
      <c r="W97" s="7"/>
      <c r="X97" s="7"/>
      <c r="Y97" s="7"/>
      <c r="Z97" s="7"/>
      <c r="AA97" s="7"/>
      <c r="AB97" s="7"/>
      <c r="AC97" s="6"/>
    </row>
    <row r="98" spans="1:29" x14ac:dyDescent="0.2">
      <c r="A98" s="24">
        <v>33</v>
      </c>
      <c r="B98" s="19" t="str">
        <f t="shared" si="0"/>
        <v/>
      </c>
      <c r="C98" s="19" t="str">
        <f t="shared" si="1"/>
        <v/>
      </c>
      <c r="D98" s="19" t="str">
        <f t="shared" si="2"/>
        <v/>
      </c>
      <c r="E98" s="19" t="str">
        <f t="shared" si="3"/>
        <v/>
      </c>
      <c r="F98" s="19" t="str">
        <f t="shared" si="4"/>
        <v/>
      </c>
      <c r="G98" s="19" t="str">
        <f t="shared" si="5"/>
        <v/>
      </c>
      <c r="H98" s="19" t="str">
        <f t="shared" si="6"/>
        <v/>
      </c>
      <c r="I98" s="19" t="str">
        <f t="shared" si="7"/>
        <v/>
      </c>
      <c r="J98" s="19" t="str">
        <f t="shared" si="8"/>
        <v/>
      </c>
      <c r="K98" s="17"/>
      <c r="L98" s="10"/>
      <c r="M98" s="10"/>
      <c r="N98" s="10"/>
      <c r="O98" s="10"/>
      <c r="P98" s="10"/>
      <c r="Q98" s="10"/>
      <c r="R98" s="10"/>
      <c r="T98" s="6"/>
      <c r="U98" s="7"/>
      <c r="V98" s="7"/>
      <c r="W98" s="7"/>
      <c r="X98" s="7"/>
      <c r="Y98" s="7"/>
      <c r="Z98" s="7"/>
      <c r="AA98" s="7"/>
      <c r="AB98" s="7"/>
      <c r="AC98" s="6"/>
    </row>
    <row r="99" spans="1:29" x14ac:dyDescent="0.2">
      <c r="A99" s="24">
        <v>34</v>
      </c>
      <c r="B99" s="19" t="str">
        <f t="shared" si="0"/>
        <v/>
      </c>
      <c r="C99" s="19" t="str">
        <f t="shared" si="1"/>
        <v/>
      </c>
      <c r="D99" s="19" t="str">
        <f t="shared" si="2"/>
        <v/>
      </c>
      <c r="E99" s="19" t="str">
        <f t="shared" si="3"/>
        <v/>
      </c>
      <c r="F99" s="19" t="str">
        <f t="shared" si="4"/>
        <v/>
      </c>
      <c r="G99" s="19" t="str">
        <f t="shared" si="5"/>
        <v/>
      </c>
      <c r="H99" s="19" t="str">
        <f t="shared" si="6"/>
        <v/>
      </c>
      <c r="I99" s="19" t="str">
        <f t="shared" si="7"/>
        <v/>
      </c>
      <c r="J99" s="19" t="str">
        <f t="shared" si="8"/>
        <v/>
      </c>
      <c r="K99" s="17"/>
      <c r="L99" s="10"/>
      <c r="M99" s="10"/>
      <c r="N99" s="10"/>
      <c r="O99" s="10"/>
      <c r="P99" s="10"/>
      <c r="Q99" s="10"/>
      <c r="R99" s="10"/>
      <c r="T99" s="6"/>
      <c r="U99" s="7"/>
      <c r="V99" s="7"/>
      <c r="W99" s="7"/>
      <c r="X99" s="7"/>
      <c r="Y99" s="7"/>
      <c r="Z99" s="7"/>
      <c r="AA99" s="7"/>
      <c r="AB99" s="7"/>
      <c r="AC99" s="6"/>
    </row>
    <row r="100" spans="1:29" ht="13.5" customHeight="1" x14ac:dyDescent="0.2">
      <c r="A100" s="24">
        <v>35</v>
      </c>
      <c r="B100" s="19" t="str">
        <f t="shared" si="0"/>
        <v/>
      </c>
      <c r="C100" s="19" t="str">
        <f t="shared" si="1"/>
        <v/>
      </c>
      <c r="D100" s="19" t="str">
        <f t="shared" si="2"/>
        <v/>
      </c>
      <c r="E100" s="19" t="str">
        <f t="shared" si="3"/>
        <v/>
      </c>
      <c r="F100" s="19" t="str">
        <f t="shared" si="4"/>
        <v/>
      </c>
      <c r="G100" s="19" t="str">
        <f t="shared" si="5"/>
        <v/>
      </c>
      <c r="H100" s="19" t="str">
        <f t="shared" si="6"/>
        <v/>
      </c>
      <c r="I100" s="19" t="str">
        <f t="shared" si="7"/>
        <v/>
      </c>
      <c r="J100" s="19" t="str">
        <f t="shared" si="8"/>
        <v/>
      </c>
      <c r="K100" s="36"/>
      <c r="L100" s="37"/>
      <c r="M100" s="37"/>
      <c r="N100" s="37"/>
      <c r="O100" s="37"/>
      <c r="P100" s="37"/>
      <c r="Q100" s="37"/>
      <c r="R100" s="37"/>
      <c r="T100" s="6"/>
      <c r="U100" s="7"/>
      <c r="V100" s="7"/>
      <c r="W100" s="7"/>
      <c r="X100" s="7"/>
      <c r="Y100" s="7"/>
      <c r="Z100" s="7"/>
      <c r="AA100" s="7"/>
      <c r="AB100" s="7"/>
      <c r="AC100" s="6"/>
    </row>
    <row r="101" spans="1:29" x14ac:dyDescent="0.2">
      <c r="A101" s="24">
        <v>36</v>
      </c>
      <c r="B101" s="19" t="str">
        <f t="shared" si="0"/>
        <v/>
      </c>
      <c r="C101" s="19" t="str">
        <f t="shared" si="1"/>
        <v/>
      </c>
      <c r="D101" s="19" t="str">
        <f t="shared" si="2"/>
        <v/>
      </c>
      <c r="E101" s="19" t="str">
        <f t="shared" si="3"/>
        <v/>
      </c>
      <c r="F101" s="19" t="str">
        <f t="shared" si="4"/>
        <v/>
      </c>
      <c r="G101" s="19" t="str">
        <f t="shared" si="5"/>
        <v/>
      </c>
      <c r="H101" s="19" t="str">
        <f t="shared" si="6"/>
        <v/>
      </c>
      <c r="I101" s="19" t="str">
        <f t="shared" si="7"/>
        <v/>
      </c>
      <c r="J101" s="19" t="str">
        <f t="shared" si="8"/>
        <v/>
      </c>
      <c r="K101" s="38"/>
      <c r="L101" s="37"/>
      <c r="M101" s="37"/>
      <c r="N101" s="37"/>
      <c r="O101" s="37"/>
      <c r="P101" s="37"/>
      <c r="Q101" s="37"/>
      <c r="R101" s="37"/>
      <c r="T101" s="6"/>
      <c r="U101" s="7"/>
      <c r="V101" s="7"/>
      <c r="W101" s="7"/>
      <c r="X101" s="7"/>
      <c r="Y101" s="7"/>
      <c r="Z101" s="7"/>
      <c r="AA101" s="7"/>
      <c r="AB101" s="7"/>
      <c r="AC101" s="6"/>
    </row>
    <row r="102" spans="1:29" x14ac:dyDescent="0.2">
      <c r="A102" s="24">
        <v>37</v>
      </c>
      <c r="B102" s="19" t="str">
        <f t="shared" si="0"/>
        <v/>
      </c>
      <c r="C102" s="19" t="str">
        <f t="shared" si="1"/>
        <v/>
      </c>
      <c r="D102" s="19" t="str">
        <f t="shared" si="2"/>
        <v/>
      </c>
      <c r="E102" s="19" t="str">
        <f t="shared" si="3"/>
        <v/>
      </c>
      <c r="F102" s="19" t="str">
        <f t="shared" si="4"/>
        <v/>
      </c>
      <c r="G102" s="19" t="str">
        <f t="shared" si="5"/>
        <v/>
      </c>
      <c r="H102" s="19" t="str">
        <f t="shared" si="6"/>
        <v/>
      </c>
      <c r="I102" s="19" t="str">
        <f t="shared" si="7"/>
        <v/>
      </c>
      <c r="J102" s="19" t="str">
        <f t="shared" si="8"/>
        <v/>
      </c>
      <c r="K102" s="38"/>
      <c r="L102" s="37"/>
      <c r="M102" s="37"/>
      <c r="N102" s="37"/>
      <c r="O102" s="37"/>
      <c r="P102" s="37"/>
      <c r="Q102" s="37"/>
      <c r="R102" s="37"/>
      <c r="T102" s="6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x14ac:dyDescent="0.2">
      <c r="A103" s="24">
        <v>38</v>
      </c>
      <c r="B103" s="19" t="str">
        <f t="shared" si="0"/>
        <v/>
      </c>
      <c r="C103" s="19" t="str">
        <f t="shared" si="1"/>
        <v/>
      </c>
      <c r="D103" s="19" t="str">
        <f t="shared" si="2"/>
        <v/>
      </c>
      <c r="E103" s="19" t="str">
        <f t="shared" si="3"/>
        <v/>
      </c>
      <c r="F103" s="19" t="str">
        <f t="shared" si="4"/>
        <v/>
      </c>
      <c r="G103" s="19" t="str">
        <f t="shared" si="5"/>
        <v/>
      </c>
      <c r="H103" s="19" t="str">
        <f t="shared" si="6"/>
        <v/>
      </c>
      <c r="I103" s="19" t="str">
        <f t="shared" si="7"/>
        <v/>
      </c>
      <c r="J103" s="19" t="str">
        <f t="shared" si="8"/>
        <v/>
      </c>
      <c r="K103" s="38"/>
      <c r="L103" s="37"/>
      <c r="M103" s="37"/>
      <c r="N103" s="37"/>
      <c r="O103" s="37"/>
      <c r="P103" s="37"/>
      <c r="Q103" s="37"/>
      <c r="R103" s="37"/>
      <c r="T103" s="6"/>
      <c r="U103" s="7"/>
      <c r="V103" s="7"/>
      <c r="W103" s="7"/>
      <c r="X103" s="7"/>
      <c r="Y103" s="7"/>
      <c r="Z103" s="7"/>
      <c r="AA103" s="7"/>
      <c r="AB103" s="7"/>
      <c r="AC103" s="6"/>
    </row>
    <row r="104" spans="1:29" x14ac:dyDescent="0.2">
      <c r="A104" s="24">
        <v>39</v>
      </c>
      <c r="B104" s="19" t="str">
        <f t="shared" si="0"/>
        <v/>
      </c>
      <c r="C104" s="19" t="str">
        <f t="shared" si="1"/>
        <v/>
      </c>
      <c r="D104" s="19" t="str">
        <f t="shared" si="2"/>
        <v/>
      </c>
      <c r="E104" s="19" t="str">
        <f t="shared" si="3"/>
        <v/>
      </c>
      <c r="F104" s="19" t="str">
        <f t="shared" si="4"/>
        <v/>
      </c>
      <c r="G104" s="19" t="str">
        <f t="shared" si="5"/>
        <v/>
      </c>
      <c r="H104" s="19" t="str">
        <f t="shared" si="6"/>
        <v/>
      </c>
      <c r="I104" s="19" t="str">
        <f t="shared" si="7"/>
        <v/>
      </c>
      <c r="J104" s="19" t="str">
        <f t="shared" si="8"/>
        <v/>
      </c>
      <c r="K104" s="156"/>
      <c r="L104" s="157"/>
      <c r="M104" s="157"/>
      <c r="N104" s="157"/>
      <c r="O104" s="157"/>
      <c r="P104" s="157"/>
      <c r="Q104" s="157"/>
      <c r="R104" s="157"/>
      <c r="T104" s="6"/>
      <c r="U104" s="7"/>
      <c r="V104" s="7"/>
      <c r="W104" s="7"/>
      <c r="X104" s="7"/>
      <c r="Y104" s="7"/>
      <c r="Z104" s="7"/>
      <c r="AA104" s="7"/>
      <c r="AB104" s="7"/>
      <c r="AC104" s="6"/>
    </row>
    <row r="105" spans="1:29" x14ac:dyDescent="0.2">
      <c r="A105" s="24">
        <v>40</v>
      </c>
      <c r="B105" s="19" t="str">
        <f t="shared" si="0"/>
        <v/>
      </c>
      <c r="C105" s="19" t="str">
        <f t="shared" si="1"/>
        <v/>
      </c>
      <c r="D105" s="19" t="str">
        <f t="shared" si="2"/>
        <v/>
      </c>
      <c r="E105" s="19" t="str">
        <f t="shared" si="3"/>
        <v/>
      </c>
      <c r="F105" s="19" t="str">
        <f t="shared" si="4"/>
        <v/>
      </c>
      <c r="G105" s="19" t="str">
        <f t="shared" si="5"/>
        <v/>
      </c>
      <c r="H105" s="19" t="str">
        <f t="shared" si="6"/>
        <v/>
      </c>
      <c r="I105" s="19" t="str">
        <f t="shared" si="7"/>
        <v/>
      </c>
      <c r="J105" s="19" t="str">
        <f t="shared" si="8"/>
        <v/>
      </c>
      <c r="K105" s="158"/>
      <c r="L105" s="157"/>
      <c r="M105" s="157"/>
      <c r="N105" s="157"/>
      <c r="O105" s="157"/>
      <c r="P105" s="157"/>
      <c r="Q105" s="157"/>
      <c r="R105" s="157"/>
      <c r="T105" s="6"/>
      <c r="U105" s="7"/>
      <c r="V105" s="7"/>
      <c r="W105" s="7"/>
      <c r="X105" s="7"/>
      <c r="Y105" s="7"/>
      <c r="Z105" s="7"/>
      <c r="AA105" s="7"/>
      <c r="AB105" s="7"/>
      <c r="AC105" s="6"/>
    </row>
    <row r="106" spans="1:29" x14ac:dyDescent="0.2">
      <c r="A106" s="24">
        <v>41</v>
      </c>
      <c r="B106" s="19" t="str">
        <f t="shared" si="0"/>
        <v/>
      </c>
      <c r="C106" s="19" t="str">
        <f t="shared" si="1"/>
        <v/>
      </c>
      <c r="D106" s="19" t="str">
        <f t="shared" si="2"/>
        <v/>
      </c>
      <c r="E106" s="19" t="str">
        <f t="shared" si="3"/>
        <v/>
      </c>
      <c r="F106" s="19" t="str">
        <f t="shared" si="4"/>
        <v/>
      </c>
      <c r="G106" s="19" t="str">
        <f t="shared" si="5"/>
        <v/>
      </c>
      <c r="H106" s="19" t="str">
        <f t="shared" si="6"/>
        <v/>
      </c>
      <c r="I106" s="19" t="str">
        <f t="shared" si="7"/>
        <v/>
      </c>
      <c r="J106" s="19" t="str">
        <f t="shared" si="8"/>
        <v/>
      </c>
      <c r="K106" s="158"/>
      <c r="L106" s="157"/>
      <c r="M106" s="157"/>
      <c r="N106" s="157"/>
      <c r="O106" s="157"/>
      <c r="P106" s="157"/>
      <c r="Q106" s="157"/>
      <c r="R106" s="157"/>
      <c r="T106" s="6"/>
      <c r="U106" s="7"/>
      <c r="V106" s="7"/>
      <c r="W106" s="7"/>
      <c r="X106" s="7"/>
      <c r="Y106" s="7"/>
      <c r="Z106" s="7"/>
      <c r="AA106" s="7"/>
      <c r="AB106" s="7"/>
      <c r="AC106" s="6"/>
    </row>
    <row r="107" spans="1:29" x14ac:dyDescent="0.2">
      <c r="A107" s="24">
        <v>42</v>
      </c>
      <c r="B107" s="19" t="str">
        <f t="shared" si="0"/>
        <v/>
      </c>
      <c r="C107" s="19" t="str">
        <f t="shared" si="1"/>
        <v/>
      </c>
      <c r="D107" s="19" t="str">
        <f t="shared" si="2"/>
        <v/>
      </c>
      <c r="E107" s="19" t="str">
        <f t="shared" si="3"/>
        <v/>
      </c>
      <c r="F107" s="19" t="str">
        <f t="shared" si="4"/>
        <v/>
      </c>
      <c r="G107" s="19" t="str">
        <f t="shared" si="5"/>
        <v/>
      </c>
      <c r="H107" s="19" t="str">
        <f t="shared" si="6"/>
        <v/>
      </c>
      <c r="I107" s="19" t="str">
        <f t="shared" si="7"/>
        <v/>
      </c>
      <c r="J107" s="19" t="str">
        <f t="shared" si="8"/>
        <v/>
      </c>
      <c r="K107" s="158"/>
      <c r="L107" s="157"/>
      <c r="M107" s="157"/>
      <c r="N107" s="157"/>
      <c r="O107" s="157"/>
      <c r="P107" s="157"/>
      <c r="Q107" s="157"/>
      <c r="R107" s="157"/>
      <c r="T107" s="6"/>
      <c r="U107" s="7"/>
      <c r="V107" s="7"/>
      <c r="W107" s="7"/>
      <c r="X107" s="7"/>
      <c r="Y107" s="7"/>
      <c r="Z107" s="7"/>
      <c r="AA107" s="7"/>
      <c r="AB107" s="7"/>
      <c r="AC107" s="6"/>
    </row>
    <row r="108" spans="1:29" x14ac:dyDescent="0.2">
      <c r="A108" s="24">
        <v>43</v>
      </c>
      <c r="B108" s="19" t="str">
        <f t="shared" si="0"/>
        <v/>
      </c>
      <c r="C108" s="19" t="str">
        <f t="shared" si="1"/>
        <v/>
      </c>
      <c r="D108" s="19" t="str">
        <f t="shared" si="2"/>
        <v/>
      </c>
      <c r="E108" s="19" t="str">
        <f t="shared" si="3"/>
        <v/>
      </c>
      <c r="F108" s="19" t="str">
        <f t="shared" si="4"/>
        <v/>
      </c>
      <c r="G108" s="19" t="str">
        <f t="shared" si="5"/>
        <v/>
      </c>
      <c r="H108" s="19" t="str">
        <f t="shared" si="6"/>
        <v/>
      </c>
      <c r="I108" s="19" t="str">
        <f t="shared" si="7"/>
        <v/>
      </c>
      <c r="J108" s="19" t="str">
        <f t="shared" si="8"/>
        <v/>
      </c>
      <c r="K108" s="158"/>
      <c r="L108" s="157"/>
      <c r="M108" s="157"/>
      <c r="N108" s="157"/>
      <c r="O108" s="157"/>
      <c r="P108" s="157"/>
      <c r="Q108" s="157"/>
      <c r="R108" s="157"/>
      <c r="T108" s="6"/>
      <c r="U108" s="7"/>
      <c r="V108" s="7"/>
      <c r="W108" s="7"/>
      <c r="X108" s="7"/>
      <c r="Y108" s="7"/>
      <c r="Z108" s="7"/>
      <c r="AA108" s="7"/>
      <c r="AB108" s="7"/>
      <c r="AC108" s="6"/>
    </row>
    <row r="109" spans="1:29" x14ac:dyDescent="0.2">
      <c r="A109" s="24">
        <v>44</v>
      </c>
      <c r="B109" s="19" t="str">
        <f t="shared" si="0"/>
        <v/>
      </c>
      <c r="C109" s="19" t="str">
        <f t="shared" si="1"/>
        <v/>
      </c>
      <c r="D109" s="19" t="str">
        <f t="shared" si="2"/>
        <v/>
      </c>
      <c r="E109" s="19" t="str">
        <f t="shared" si="3"/>
        <v/>
      </c>
      <c r="F109" s="19" t="str">
        <f t="shared" si="4"/>
        <v/>
      </c>
      <c r="G109" s="19" t="str">
        <f t="shared" si="5"/>
        <v/>
      </c>
      <c r="H109" s="19" t="str">
        <f t="shared" si="6"/>
        <v/>
      </c>
      <c r="I109" s="19" t="str">
        <f t="shared" si="7"/>
        <v/>
      </c>
      <c r="J109" s="19" t="str">
        <f t="shared" si="8"/>
        <v/>
      </c>
      <c r="K109" s="38"/>
      <c r="L109" s="37"/>
      <c r="M109" s="37"/>
      <c r="N109" s="37"/>
      <c r="O109" s="37"/>
      <c r="P109" s="37"/>
      <c r="Q109" s="37"/>
      <c r="R109" s="37"/>
      <c r="T109" s="6"/>
      <c r="U109" s="7"/>
      <c r="V109" s="7"/>
      <c r="W109" s="7"/>
      <c r="X109" s="7"/>
      <c r="Y109" s="7"/>
      <c r="Z109" s="7"/>
      <c r="AA109" s="7"/>
      <c r="AB109" s="7"/>
      <c r="AC109" s="6"/>
    </row>
    <row r="110" spans="1:29" x14ac:dyDescent="0.2">
      <c r="A110" s="24">
        <v>45</v>
      </c>
      <c r="B110" s="19" t="str">
        <f t="shared" si="0"/>
        <v/>
      </c>
      <c r="C110" s="19" t="str">
        <f t="shared" si="1"/>
        <v/>
      </c>
      <c r="D110" s="19" t="str">
        <f t="shared" si="2"/>
        <v/>
      </c>
      <c r="E110" s="19" t="str">
        <f t="shared" si="3"/>
        <v/>
      </c>
      <c r="F110" s="19" t="str">
        <f t="shared" si="4"/>
        <v/>
      </c>
      <c r="G110" s="19" t="str">
        <f t="shared" si="5"/>
        <v/>
      </c>
      <c r="H110" s="19" t="str">
        <f t="shared" si="6"/>
        <v/>
      </c>
      <c r="I110" s="19" t="str">
        <f t="shared" si="7"/>
        <v/>
      </c>
      <c r="J110" s="19" t="str">
        <f t="shared" si="8"/>
        <v/>
      </c>
      <c r="K110" s="38"/>
      <c r="L110" s="37"/>
      <c r="M110" s="37"/>
      <c r="N110" s="37"/>
      <c r="O110" s="37"/>
      <c r="P110" s="37"/>
      <c r="Q110" s="37"/>
      <c r="R110" s="37"/>
      <c r="T110" s="6"/>
      <c r="U110" s="7"/>
      <c r="V110" s="7"/>
      <c r="W110" s="7"/>
      <c r="X110" s="7"/>
      <c r="Y110" s="7"/>
      <c r="Z110" s="7"/>
      <c r="AA110" s="7"/>
      <c r="AB110" s="7"/>
      <c r="AC110" s="6"/>
    </row>
    <row r="111" spans="1:29" x14ac:dyDescent="0.2">
      <c r="A111" s="24">
        <v>46</v>
      </c>
      <c r="B111" s="19" t="str">
        <f t="shared" si="0"/>
        <v/>
      </c>
      <c r="C111" s="19" t="str">
        <f t="shared" si="1"/>
        <v/>
      </c>
      <c r="D111" s="19" t="str">
        <f t="shared" si="2"/>
        <v/>
      </c>
      <c r="E111" s="19" t="str">
        <f t="shared" si="3"/>
        <v/>
      </c>
      <c r="F111" s="19" t="str">
        <f t="shared" si="4"/>
        <v/>
      </c>
      <c r="G111" s="19" t="str">
        <f t="shared" si="5"/>
        <v/>
      </c>
      <c r="H111" s="19" t="str">
        <f t="shared" si="6"/>
        <v/>
      </c>
      <c r="I111" s="19" t="str">
        <f t="shared" si="7"/>
        <v/>
      </c>
      <c r="J111" s="19" t="str">
        <f t="shared" si="8"/>
        <v/>
      </c>
      <c r="K111" s="38"/>
      <c r="L111" s="37"/>
      <c r="M111" s="37"/>
      <c r="N111" s="37"/>
      <c r="O111" s="37"/>
      <c r="P111" s="37"/>
      <c r="Q111" s="37"/>
      <c r="R111" s="37"/>
      <c r="T111" s="6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x14ac:dyDescent="0.2">
      <c r="A112" s="24">
        <v>47</v>
      </c>
      <c r="B112" s="19" t="str">
        <f t="shared" si="0"/>
        <v/>
      </c>
      <c r="C112" s="19" t="str">
        <f t="shared" si="1"/>
        <v/>
      </c>
      <c r="D112" s="19" t="str">
        <f t="shared" si="2"/>
        <v/>
      </c>
      <c r="E112" s="19" t="str">
        <f t="shared" si="3"/>
        <v/>
      </c>
      <c r="F112" s="19" t="str">
        <f t="shared" si="4"/>
        <v/>
      </c>
      <c r="G112" s="19" t="str">
        <f t="shared" si="5"/>
        <v/>
      </c>
      <c r="H112" s="19" t="str">
        <f t="shared" si="6"/>
        <v/>
      </c>
      <c r="I112" s="19" t="str">
        <f t="shared" si="7"/>
        <v/>
      </c>
      <c r="J112" s="19" t="str">
        <f t="shared" si="8"/>
        <v/>
      </c>
      <c r="K112" s="38"/>
      <c r="L112" s="37"/>
      <c r="M112" s="37"/>
      <c r="N112" s="37"/>
      <c r="O112" s="37"/>
      <c r="P112" s="37"/>
      <c r="Q112" s="37"/>
      <c r="R112" s="37"/>
      <c r="T112" s="6"/>
      <c r="U112" s="7"/>
      <c r="V112" s="7"/>
      <c r="W112" s="7"/>
      <c r="X112" s="7"/>
      <c r="Y112" s="7"/>
      <c r="Z112" s="7"/>
      <c r="AA112" s="7"/>
      <c r="AB112" s="7"/>
      <c r="AC112" s="6"/>
    </row>
    <row r="113" spans="1:29" x14ac:dyDescent="0.2">
      <c r="A113" s="24">
        <v>48</v>
      </c>
      <c r="B113" s="19" t="str">
        <f t="shared" si="0"/>
        <v/>
      </c>
      <c r="C113" s="19" t="str">
        <f t="shared" si="1"/>
        <v/>
      </c>
      <c r="D113" s="19" t="str">
        <f t="shared" si="2"/>
        <v/>
      </c>
      <c r="E113" s="19" t="str">
        <f t="shared" si="3"/>
        <v/>
      </c>
      <c r="F113" s="19" t="str">
        <f t="shared" si="4"/>
        <v/>
      </c>
      <c r="G113" s="19" t="str">
        <f t="shared" si="5"/>
        <v/>
      </c>
      <c r="H113" s="19" t="str">
        <f t="shared" si="6"/>
        <v/>
      </c>
      <c r="I113" s="19" t="str">
        <f t="shared" si="7"/>
        <v/>
      </c>
      <c r="J113" s="19" t="str">
        <f t="shared" si="8"/>
        <v/>
      </c>
      <c r="K113" s="17"/>
      <c r="L113" s="10"/>
      <c r="M113" s="10"/>
      <c r="N113" s="10"/>
      <c r="O113" s="10"/>
      <c r="P113" s="10"/>
      <c r="Q113" s="10"/>
      <c r="R113" s="10"/>
      <c r="T113" s="6"/>
      <c r="U113" s="7"/>
      <c r="V113" s="7"/>
      <c r="W113" s="7"/>
      <c r="X113" s="7"/>
      <c r="Y113" s="7"/>
      <c r="Z113" s="7"/>
      <c r="AA113" s="7"/>
      <c r="AB113" s="7"/>
      <c r="AC113" s="6"/>
    </row>
    <row r="114" spans="1:29" x14ac:dyDescent="0.2">
      <c r="A114" s="24">
        <v>49</v>
      </c>
      <c r="B114" s="19" t="str">
        <f t="shared" si="0"/>
        <v/>
      </c>
      <c r="C114" s="19" t="str">
        <f t="shared" si="1"/>
        <v/>
      </c>
      <c r="D114" s="19" t="str">
        <f t="shared" si="2"/>
        <v/>
      </c>
      <c r="E114" s="19" t="str">
        <f t="shared" si="3"/>
        <v/>
      </c>
      <c r="F114" s="19" t="str">
        <f t="shared" si="4"/>
        <v/>
      </c>
      <c r="G114" s="19" t="str">
        <f t="shared" si="5"/>
        <v/>
      </c>
      <c r="H114" s="19" t="str">
        <f t="shared" si="6"/>
        <v/>
      </c>
      <c r="I114" s="19" t="str">
        <f t="shared" si="7"/>
        <v/>
      </c>
      <c r="J114" s="19" t="str">
        <f t="shared" si="8"/>
        <v/>
      </c>
      <c r="K114" s="17"/>
      <c r="L114" s="10"/>
      <c r="M114" s="10"/>
      <c r="N114" s="10"/>
      <c r="O114" s="10"/>
      <c r="P114" s="10"/>
      <c r="Q114" s="10"/>
      <c r="R114" s="10"/>
      <c r="T114" s="6"/>
      <c r="U114" s="7"/>
      <c r="V114" s="7"/>
      <c r="W114" s="7"/>
      <c r="X114" s="7"/>
      <c r="Y114" s="7"/>
      <c r="Z114" s="7"/>
      <c r="AA114" s="7"/>
      <c r="AB114" s="7"/>
      <c r="AC114" s="6"/>
    </row>
    <row r="115" spans="1:29" ht="13.5" thickBot="1" x14ac:dyDescent="0.25">
      <c r="A115" s="25">
        <v>50</v>
      </c>
      <c r="B115" s="26" t="str">
        <f t="shared" si="0"/>
        <v/>
      </c>
      <c r="C115" s="27" t="str">
        <f t="shared" si="1"/>
        <v/>
      </c>
      <c r="D115" s="27" t="str">
        <f t="shared" si="2"/>
        <v/>
      </c>
      <c r="E115" s="27" t="str">
        <f t="shared" si="3"/>
        <v/>
      </c>
      <c r="F115" s="27" t="str">
        <f t="shared" si="4"/>
        <v/>
      </c>
      <c r="G115" s="27" t="str">
        <f t="shared" si="5"/>
        <v/>
      </c>
      <c r="H115" s="27" t="str">
        <f t="shared" si="6"/>
        <v/>
      </c>
      <c r="I115" s="27" t="str">
        <f t="shared" si="7"/>
        <v/>
      </c>
      <c r="J115" s="28" t="str">
        <f t="shared" si="8"/>
        <v/>
      </c>
      <c r="K115" s="17"/>
      <c r="L115" s="10"/>
      <c r="M115" s="10"/>
      <c r="N115" s="10"/>
      <c r="O115" s="10"/>
      <c r="P115" s="10"/>
      <c r="Q115" s="10"/>
      <c r="R115" s="10"/>
      <c r="T115" s="6"/>
      <c r="U115" s="7"/>
      <c r="V115" s="7"/>
      <c r="W115" s="7"/>
      <c r="X115" s="7"/>
      <c r="Y115" s="7"/>
      <c r="Z115" s="7"/>
      <c r="AA115" s="7"/>
      <c r="AB115" s="7"/>
      <c r="AC115" s="6"/>
    </row>
    <row r="116" spans="1:29" x14ac:dyDescent="0.2">
      <c r="A116" s="29" t="s">
        <v>7</v>
      </c>
      <c r="B116" s="20">
        <f t="shared" ref="B116:H116" si="12">IF(B117&gt;0,AVERAGE(B66:B115),"")</f>
        <v>100</v>
      </c>
      <c r="C116" s="20">
        <f t="shared" si="12"/>
        <v>99.244203788825246</v>
      </c>
      <c r="D116" s="20">
        <f t="shared" si="12"/>
        <v>99.281289028269029</v>
      </c>
      <c r="E116" s="20">
        <f t="shared" si="12"/>
        <v>107.18534899223701</v>
      </c>
      <c r="F116" s="20" t="str">
        <f t="shared" si="12"/>
        <v/>
      </c>
      <c r="G116" s="20" t="str">
        <f t="shared" si="12"/>
        <v/>
      </c>
      <c r="H116" s="20" t="str">
        <f t="shared" si="12"/>
        <v/>
      </c>
      <c r="I116" s="20" t="str">
        <f>IF(I117&gt;0,AVERAGE(I66:I115),"")</f>
        <v/>
      </c>
      <c r="J116" s="20" t="str">
        <f>IF(J117&gt;0,AVERAGE(J66:J115),"")</f>
        <v/>
      </c>
      <c r="K116" s="156" t="s">
        <v>29</v>
      </c>
      <c r="L116" s="157"/>
      <c r="M116" s="157"/>
      <c r="N116" s="157"/>
      <c r="O116" s="157"/>
      <c r="P116" s="157"/>
      <c r="Q116" s="157"/>
      <c r="R116" s="157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x14ac:dyDescent="0.2">
      <c r="A117" s="30" t="s">
        <v>8</v>
      </c>
      <c r="B117" s="20">
        <f>COUNT(B66:B115)</f>
        <v>11</v>
      </c>
      <c r="C117" s="20">
        <f t="shared" ref="C117:J117" si="13">COUNT(C66:C115)</f>
        <v>11</v>
      </c>
      <c r="D117" s="20">
        <f t="shared" si="13"/>
        <v>11</v>
      </c>
      <c r="E117" s="20">
        <f t="shared" si="13"/>
        <v>11</v>
      </c>
      <c r="F117" s="20">
        <f t="shared" si="13"/>
        <v>0</v>
      </c>
      <c r="G117" s="20">
        <f t="shared" si="13"/>
        <v>0</v>
      </c>
      <c r="H117" s="20">
        <f t="shared" si="13"/>
        <v>0</v>
      </c>
      <c r="I117" s="20">
        <f t="shared" si="13"/>
        <v>0</v>
      </c>
      <c r="J117" s="20">
        <f t="shared" si="13"/>
        <v>0</v>
      </c>
      <c r="K117" s="158"/>
      <c r="L117" s="157"/>
      <c r="M117" s="157"/>
      <c r="N117" s="157"/>
      <c r="O117" s="157"/>
      <c r="P117" s="157"/>
      <c r="Q117" s="157"/>
      <c r="R117" s="157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x14ac:dyDescent="0.2">
      <c r="A118" s="30" t="s">
        <v>9</v>
      </c>
      <c r="B118" s="20">
        <f>IF(B117&gt;0,STDEV(B66:B115),"")</f>
        <v>0</v>
      </c>
      <c r="C118" s="20">
        <f t="shared" ref="C118:H118" si="14">IF(C117&gt;0,STDEV(C66:C115),"")</f>
        <v>6.1562289430928825</v>
      </c>
      <c r="D118" s="20">
        <f t="shared" si="14"/>
        <v>9.5084898079710989</v>
      </c>
      <c r="E118" s="20">
        <f t="shared" si="14"/>
        <v>11.13366200497603</v>
      </c>
      <c r="F118" s="20" t="str">
        <f t="shared" si="14"/>
        <v/>
      </c>
      <c r="G118" s="20" t="str">
        <f t="shared" si="14"/>
        <v/>
      </c>
      <c r="H118" s="20" t="str">
        <f t="shared" si="14"/>
        <v/>
      </c>
      <c r="I118" s="20" t="str">
        <f>IF(I117&gt;0,STDEV(I66:I115),"")</f>
        <v/>
      </c>
      <c r="J118" s="20" t="str">
        <f>IF(J117&gt;0,STDEV(J66:J115),"")</f>
        <v/>
      </c>
      <c r="K118" s="158"/>
      <c r="L118" s="157"/>
      <c r="M118" s="157"/>
      <c r="N118" s="157"/>
      <c r="O118" s="157"/>
      <c r="P118" s="157"/>
      <c r="Q118" s="157"/>
      <c r="R118" s="157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x14ac:dyDescent="0.2">
      <c r="A119" s="30" t="s">
        <v>10</v>
      </c>
      <c r="B119" s="20">
        <f>IF(B117&gt;0,B118/SQRT(B117),"")</f>
        <v>0</v>
      </c>
      <c r="C119" s="20">
        <f t="shared" ref="C119:H119" si="15">IF(C117&gt;0,C118/SQRT(C117),"")</f>
        <v>1.8561728661604797</v>
      </c>
      <c r="D119" s="20">
        <f t="shared" si="15"/>
        <v>2.8669175469053276</v>
      </c>
      <c r="E119" s="20">
        <f t="shared" si="15"/>
        <v>3.3569254011946823</v>
      </c>
      <c r="F119" s="20" t="str">
        <f t="shared" si="15"/>
        <v/>
      </c>
      <c r="G119" s="20" t="str">
        <f t="shared" si="15"/>
        <v/>
      </c>
      <c r="H119" s="20" t="str">
        <f t="shared" si="15"/>
        <v/>
      </c>
      <c r="I119" s="20" t="str">
        <f>IF(I117&gt;0,I118/SQRT(I117),"")</f>
        <v/>
      </c>
      <c r="J119" s="20" t="str">
        <f>IF(J117&gt;0,J118/SQRT(J117),"")</f>
        <v/>
      </c>
      <c r="K119" s="158"/>
      <c r="L119" s="157"/>
      <c r="M119" s="157"/>
      <c r="N119" s="157"/>
      <c r="O119" s="157"/>
      <c r="P119" s="157"/>
      <c r="Q119" s="157"/>
      <c r="R119" s="157"/>
    </row>
    <row r="120" spans="1:29" x14ac:dyDescent="0.2">
      <c r="A120" s="30" t="s">
        <v>15</v>
      </c>
      <c r="B120" s="20">
        <f t="shared" ref="B120:J120" si="16">IF(B117&gt;2,TINV(0.1,B117-1),"")</f>
        <v>1.812461122811676</v>
      </c>
      <c r="C120" s="20">
        <f t="shared" si="16"/>
        <v>1.812461122811676</v>
      </c>
      <c r="D120" s="20">
        <f t="shared" si="16"/>
        <v>1.812461122811676</v>
      </c>
      <c r="E120" s="20">
        <f t="shared" si="16"/>
        <v>1.812461122811676</v>
      </c>
      <c r="F120" s="20" t="str">
        <f t="shared" si="16"/>
        <v/>
      </c>
      <c r="G120" s="20" t="str">
        <f t="shared" si="16"/>
        <v/>
      </c>
      <c r="H120" s="20" t="str">
        <f t="shared" si="16"/>
        <v/>
      </c>
      <c r="I120" s="20" t="str">
        <f t="shared" si="16"/>
        <v/>
      </c>
      <c r="J120" s="20" t="str">
        <f t="shared" si="16"/>
        <v/>
      </c>
      <c r="K120" s="158"/>
      <c r="L120" s="157"/>
      <c r="M120" s="157"/>
      <c r="N120" s="157"/>
      <c r="O120" s="157"/>
      <c r="P120" s="157"/>
      <c r="Q120" s="157"/>
      <c r="R120" s="157"/>
    </row>
    <row r="121" spans="1:29" x14ac:dyDescent="0.2">
      <c r="A121" s="30" t="s">
        <v>14</v>
      </c>
      <c r="B121" s="20">
        <f>IF(B117&gt;2,B120*B119,"")</f>
        <v>0</v>
      </c>
      <c r="C121" s="20">
        <f t="shared" ref="C121:H121" si="17">IF(C117&gt;2,C120*C119,"")</f>
        <v>3.3642411571337898</v>
      </c>
      <c r="D121" s="20">
        <f t="shared" si="17"/>
        <v>5.1961765960725259</v>
      </c>
      <c r="E121" s="20">
        <f t="shared" si="17"/>
        <v>6.0842967818443503</v>
      </c>
      <c r="F121" s="20" t="str">
        <f t="shared" si="17"/>
        <v/>
      </c>
      <c r="G121" s="20" t="str">
        <f t="shared" si="17"/>
        <v/>
      </c>
      <c r="H121" s="20" t="str">
        <f t="shared" si="17"/>
        <v/>
      </c>
      <c r="I121" s="20" t="str">
        <f>IF(I117&gt;2,I120*I119,"")</f>
        <v/>
      </c>
      <c r="J121" s="20" t="str">
        <f>IF(J117&gt;2,J120*J119,"")</f>
        <v/>
      </c>
      <c r="K121" s="17"/>
      <c r="L121" s="10"/>
      <c r="M121" s="10"/>
      <c r="N121" s="10"/>
      <c r="O121" s="10"/>
      <c r="P121" s="10"/>
      <c r="Q121" s="10"/>
      <c r="R121" s="10"/>
    </row>
    <row r="122" spans="1:29" x14ac:dyDescent="0.2">
      <c r="A122" s="30" t="s">
        <v>16</v>
      </c>
      <c r="B122" s="20">
        <f>IF(B117&gt;0,MIN(B66:B115),"")</f>
        <v>100</v>
      </c>
      <c r="C122" s="20">
        <f t="shared" ref="C122:J122" si="18">IF(C117&gt;0,MIN(C66:C115),"")</f>
        <v>87.334670993419053</v>
      </c>
      <c r="D122" s="20">
        <f t="shared" si="18"/>
        <v>86.574652433753485</v>
      </c>
      <c r="E122" s="20">
        <f t="shared" si="18"/>
        <v>92.797773869388237</v>
      </c>
      <c r="F122" s="20" t="str">
        <f t="shared" si="18"/>
        <v/>
      </c>
      <c r="G122" s="20" t="str">
        <f t="shared" si="18"/>
        <v/>
      </c>
      <c r="H122" s="20" t="str">
        <f t="shared" si="18"/>
        <v/>
      </c>
      <c r="I122" s="20" t="str">
        <f t="shared" si="18"/>
        <v/>
      </c>
      <c r="J122" s="20" t="str">
        <f t="shared" si="18"/>
        <v/>
      </c>
      <c r="K122" s="17"/>
      <c r="L122" s="10"/>
      <c r="M122" s="10"/>
      <c r="N122" s="10"/>
      <c r="O122" s="10"/>
      <c r="P122" s="10"/>
      <c r="Q122" s="10"/>
      <c r="R122" s="10"/>
    </row>
    <row r="123" spans="1:29" ht="13.5" thickBot="1" x14ac:dyDescent="0.25">
      <c r="A123" s="30" t="s">
        <v>17</v>
      </c>
      <c r="B123" s="20">
        <f>IF(B117&gt;0,MAX(B66:B115),"")</f>
        <v>100</v>
      </c>
      <c r="C123" s="20">
        <f t="shared" ref="C123:J123" si="19">IF(C117&gt;0,MAX(C66:C115),"")</f>
        <v>107.88662842395644</v>
      </c>
      <c r="D123" s="20">
        <f t="shared" si="19"/>
        <v>115.09236558971875</v>
      </c>
      <c r="E123" s="20">
        <f t="shared" si="19"/>
        <v>129.85950560199183</v>
      </c>
      <c r="F123" s="20" t="str">
        <f t="shared" si="19"/>
        <v/>
      </c>
      <c r="G123" s="20" t="str">
        <f t="shared" si="19"/>
        <v/>
      </c>
      <c r="H123" s="20" t="str">
        <f t="shared" si="19"/>
        <v/>
      </c>
      <c r="I123" s="20" t="str">
        <f t="shared" si="19"/>
        <v/>
      </c>
      <c r="J123" s="31" t="str">
        <f t="shared" si="19"/>
        <v/>
      </c>
      <c r="K123" s="17"/>
      <c r="L123" s="10"/>
      <c r="M123" s="10"/>
      <c r="N123" s="10"/>
      <c r="O123" s="10"/>
      <c r="P123" s="10"/>
      <c r="Q123" s="10"/>
      <c r="R123" s="10"/>
    </row>
    <row r="124" spans="1:29" x14ac:dyDescent="0.2">
      <c r="A124" s="29" t="s">
        <v>18</v>
      </c>
      <c r="B124" s="32">
        <f>100-B5</f>
        <v>90</v>
      </c>
      <c r="C124" s="32">
        <f>100-B5</f>
        <v>90</v>
      </c>
      <c r="D124" s="32">
        <f>100-B5</f>
        <v>90</v>
      </c>
      <c r="E124" s="32">
        <f>100-B5</f>
        <v>90</v>
      </c>
      <c r="F124" s="32">
        <f>100-B5</f>
        <v>90</v>
      </c>
      <c r="G124" s="32">
        <f>100-B5</f>
        <v>90</v>
      </c>
      <c r="H124" s="32">
        <f>100-B5</f>
        <v>90</v>
      </c>
      <c r="I124" s="32">
        <f>100-B5</f>
        <v>90</v>
      </c>
      <c r="J124" s="32">
        <f>100-B5</f>
        <v>90</v>
      </c>
      <c r="K124" s="17"/>
      <c r="L124" s="10"/>
      <c r="M124" s="10"/>
      <c r="N124" s="10"/>
      <c r="O124" s="10"/>
      <c r="P124" s="10"/>
      <c r="Q124" s="10"/>
      <c r="R124" s="10"/>
    </row>
    <row r="125" spans="1:29" x14ac:dyDescent="0.2">
      <c r="A125" s="30" t="s">
        <v>19</v>
      </c>
      <c r="B125" s="18">
        <f>100+B5</f>
        <v>110</v>
      </c>
      <c r="C125" s="18">
        <f>100+B5</f>
        <v>110</v>
      </c>
      <c r="D125" s="18">
        <f>100+B5</f>
        <v>110</v>
      </c>
      <c r="E125" s="18">
        <f>100+B5</f>
        <v>110</v>
      </c>
      <c r="F125" s="18">
        <f>100+B5</f>
        <v>110</v>
      </c>
      <c r="G125" s="18">
        <f>100+B5</f>
        <v>110</v>
      </c>
      <c r="H125" s="18">
        <f>100+B5</f>
        <v>110</v>
      </c>
      <c r="I125" s="18">
        <f>100+B5</f>
        <v>110</v>
      </c>
      <c r="J125" s="18">
        <f>100+B5</f>
        <v>110</v>
      </c>
      <c r="K125" s="17"/>
      <c r="L125" s="10"/>
      <c r="M125" s="10"/>
      <c r="N125" s="10"/>
      <c r="O125" s="10"/>
      <c r="P125" s="10"/>
      <c r="Q125" s="10"/>
      <c r="R125" s="10"/>
    </row>
    <row r="126" spans="1:29" x14ac:dyDescent="0.2">
      <c r="A126" s="30" t="s">
        <v>23</v>
      </c>
      <c r="B126" s="18">
        <f>100-E5</f>
        <v>85</v>
      </c>
      <c r="C126" s="18">
        <f>100-E5</f>
        <v>85</v>
      </c>
      <c r="D126" s="18">
        <f>100-E5</f>
        <v>85</v>
      </c>
      <c r="E126" s="18">
        <f>100-E5</f>
        <v>85</v>
      </c>
      <c r="F126" s="18">
        <f>100-E5</f>
        <v>85</v>
      </c>
      <c r="G126" s="18">
        <f>100-E5</f>
        <v>85</v>
      </c>
      <c r="H126" s="18">
        <f>100-E5</f>
        <v>85</v>
      </c>
      <c r="I126" s="18">
        <f>100-E5</f>
        <v>85</v>
      </c>
      <c r="J126" s="33">
        <f>100-E5</f>
        <v>85</v>
      </c>
      <c r="K126" s="10"/>
      <c r="L126" s="10"/>
      <c r="M126" s="10"/>
      <c r="N126" s="10"/>
      <c r="O126" s="10"/>
      <c r="P126" s="10"/>
      <c r="Q126" s="10"/>
      <c r="R126" s="10"/>
    </row>
    <row r="127" spans="1:29" ht="13.5" thickBot="1" x14ac:dyDescent="0.25">
      <c r="A127" s="34" t="s">
        <v>24</v>
      </c>
      <c r="B127" s="35">
        <f>100+E5</f>
        <v>115</v>
      </c>
      <c r="C127" s="35">
        <f>100+E5</f>
        <v>115</v>
      </c>
      <c r="D127" s="35">
        <f>100+E5</f>
        <v>115</v>
      </c>
      <c r="E127" s="35">
        <f>100+E5</f>
        <v>115</v>
      </c>
      <c r="F127" s="35">
        <f>100+E5</f>
        <v>115</v>
      </c>
      <c r="G127" s="35">
        <f>100+E5</f>
        <v>115</v>
      </c>
      <c r="H127" s="35">
        <f>100+E5</f>
        <v>115</v>
      </c>
      <c r="I127" s="35">
        <f>100+E5</f>
        <v>115</v>
      </c>
      <c r="J127" s="31">
        <f>100+E5</f>
        <v>115</v>
      </c>
      <c r="K127" s="11"/>
      <c r="L127" s="10"/>
      <c r="M127" s="10"/>
      <c r="N127" s="10"/>
      <c r="O127" s="10"/>
      <c r="P127" s="10"/>
      <c r="Q127" s="10"/>
      <c r="R127" s="10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  <row r="9826" spans="8:11" x14ac:dyDescent="0.2">
      <c r="H9826" s="2"/>
      <c r="I9826" s="2"/>
      <c r="J9826" s="2"/>
      <c r="K9826" s="2"/>
    </row>
    <row r="9827" spans="8:11" x14ac:dyDescent="0.2">
      <c r="H9827" s="2"/>
      <c r="I9827" s="2"/>
      <c r="J9827" s="2"/>
      <c r="K9827" s="2"/>
    </row>
  </sheetData>
  <sheetProtection sheet="1" objects="1" scenarios="1" selectLockedCells="1"/>
  <mergeCells count="6">
    <mergeCell ref="K116:R120"/>
    <mergeCell ref="C3:J3"/>
    <mergeCell ref="B9:J9"/>
    <mergeCell ref="K42:R42"/>
    <mergeCell ref="B63:J63"/>
    <mergeCell ref="K104:R108"/>
  </mergeCells>
  <conditionalFormatting sqref="C66:J115">
    <cfRule type="cellIs" dxfId="2" priority="1" stopIfTrue="1" operator="notBetween">
      <formula>$C$126</formula>
      <formula>$C$127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E9827"/>
  <sheetViews>
    <sheetView topLeftCell="A75" zoomScale="85" zoomScaleNormal="85" workbookViewId="0">
      <selection activeCell="D28" sqref="D28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5"/>
    <col min="20" max="42" width="11.42578125" style="39"/>
    <col min="43" max="135" width="11.42578125" style="5"/>
  </cols>
  <sheetData>
    <row r="1" spans="1:18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  <c r="G1" s="40"/>
      <c r="H1" s="40"/>
      <c r="I1" s="95" t="s">
        <v>94</v>
      </c>
      <c r="J1" s="96"/>
      <c r="K1" s="98" t="s">
        <v>105</v>
      </c>
      <c r="L1" s="96"/>
      <c r="M1" s="96"/>
    </row>
    <row r="2" spans="1:18" x14ac:dyDescent="0.2">
      <c r="A2" s="40" t="s">
        <v>83</v>
      </c>
      <c r="B2" s="40" t="str">
        <f>hiddenSheet!ekr_doktittel</f>
        <v>Holdbarhetsforsøk ZNT8A</v>
      </c>
      <c r="C2" s="40"/>
      <c r="D2" s="40"/>
      <c r="E2" s="40"/>
      <c r="F2" s="40"/>
      <c r="G2" s="40"/>
      <c r="H2" s="40"/>
      <c r="I2" s="95" t="s">
        <v>95</v>
      </c>
      <c r="J2" s="96"/>
      <c r="K2" s="97"/>
      <c r="L2" s="105"/>
      <c r="M2" s="105"/>
      <c r="N2" s="106"/>
      <c r="O2" s="106"/>
      <c r="P2" s="106"/>
    </row>
    <row r="3" spans="1:18" ht="23.25" x14ac:dyDescent="0.35">
      <c r="A3" s="9" t="s">
        <v>13</v>
      </c>
      <c r="B3" s="10"/>
      <c r="C3" s="159" t="s">
        <v>133</v>
      </c>
      <c r="D3" s="160"/>
      <c r="E3" s="160"/>
      <c r="F3" s="160"/>
      <c r="G3" s="160"/>
      <c r="H3" s="160"/>
      <c r="I3" s="160"/>
      <c r="J3" s="160"/>
      <c r="K3" s="11"/>
      <c r="L3" s="10"/>
      <c r="M3" s="10"/>
      <c r="N3" s="10"/>
      <c r="O3" s="10"/>
      <c r="P3" s="10"/>
      <c r="Q3" s="10"/>
      <c r="R3" s="10"/>
    </row>
    <row r="4" spans="1:18" ht="23.25" x14ac:dyDescent="0.35">
      <c r="A4" s="12"/>
      <c r="B4" s="10"/>
      <c r="C4" s="10"/>
      <c r="D4" s="10"/>
      <c r="E4" s="10"/>
      <c r="F4" s="10"/>
      <c r="G4" s="10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x14ac:dyDescent="0.2">
      <c r="A5" s="13" t="s">
        <v>11</v>
      </c>
      <c r="B5" s="3">
        <v>10</v>
      </c>
      <c r="C5" s="14" t="s">
        <v>25</v>
      </c>
      <c r="D5" s="13"/>
      <c r="E5" s="4">
        <v>15</v>
      </c>
      <c r="F5" s="14" t="s">
        <v>22</v>
      </c>
      <c r="G5" s="15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x14ac:dyDescent="0.2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</row>
    <row r="7" spans="1:18" ht="15.75" thickBot="1" x14ac:dyDescent="0.3">
      <c r="A7" s="77"/>
      <c r="B7" s="126" t="s">
        <v>0</v>
      </c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6</v>
      </c>
      <c r="I7" s="126" t="s">
        <v>27</v>
      </c>
      <c r="J7" s="126" t="s">
        <v>28</v>
      </c>
      <c r="K7" s="77"/>
      <c r="L7" s="78"/>
      <c r="M7" s="78"/>
      <c r="N7" s="78"/>
      <c r="O7" s="78"/>
      <c r="P7" s="78"/>
      <c r="Q7" s="78"/>
      <c r="R7" s="78"/>
    </row>
    <row r="8" spans="1:18" ht="15.75" thickBot="1" x14ac:dyDescent="0.3">
      <c r="A8" s="79" t="s">
        <v>12</v>
      </c>
      <c r="B8" s="122">
        <v>0</v>
      </c>
      <c r="C8" s="123">
        <v>72</v>
      </c>
      <c r="D8" s="123">
        <v>120</v>
      </c>
      <c r="E8" s="123">
        <v>168</v>
      </c>
      <c r="F8" s="123"/>
      <c r="G8" s="123"/>
      <c r="H8" s="124"/>
      <c r="I8" s="123"/>
      <c r="J8" s="125"/>
      <c r="K8" s="80"/>
      <c r="L8" s="77"/>
      <c r="M8" s="77"/>
      <c r="N8" s="77"/>
      <c r="O8" s="77"/>
      <c r="P8" s="77"/>
      <c r="Q8" s="77"/>
      <c r="R8" s="77"/>
    </row>
    <row r="9" spans="1:18" ht="15.75" thickBot="1" x14ac:dyDescent="0.3">
      <c r="A9" s="81" t="s">
        <v>20</v>
      </c>
      <c r="B9" s="161" t="s">
        <v>21</v>
      </c>
      <c r="C9" s="162"/>
      <c r="D9" s="162"/>
      <c r="E9" s="162"/>
      <c r="F9" s="162"/>
      <c r="G9" s="162"/>
      <c r="H9" s="162"/>
      <c r="I9" s="163"/>
      <c r="J9" s="164"/>
      <c r="K9" s="80"/>
      <c r="L9" s="77"/>
      <c r="M9" s="77"/>
      <c r="N9" s="77"/>
      <c r="O9" s="77"/>
      <c r="P9" s="77"/>
      <c r="Q9" s="77"/>
      <c r="R9" s="77"/>
    </row>
    <row r="10" spans="1:18" ht="15" x14ac:dyDescent="0.25">
      <c r="A10" s="82">
        <v>1</v>
      </c>
      <c r="B10" s="91">
        <v>605.53499999999997</v>
      </c>
      <c r="C10" s="92">
        <v>551.89499999999998</v>
      </c>
      <c r="D10" s="92">
        <v>563.42600000000004</v>
      </c>
      <c r="E10" s="92">
        <v>547.79499999999996</v>
      </c>
      <c r="F10" s="92"/>
      <c r="G10" s="92"/>
      <c r="H10" s="92"/>
      <c r="I10" s="92"/>
      <c r="J10" s="108"/>
      <c r="K10" s="77"/>
      <c r="L10" s="77"/>
      <c r="M10" s="77"/>
      <c r="N10" s="77"/>
      <c r="O10" s="77"/>
      <c r="P10" s="77"/>
      <c r="Q10" s="77"/>
      <c r="R10" s="77"/>
    </row>
    <row r="11" spans="1:18" ht="15" x14ac:dyDescent="0.25">
      <c r="A11" s="83">
        <v>2</v>
      </c>
      <c r="B11" s="93">
        <v>938.36500000000001</v>
      </c>
      <c r="C11" s="94">
        <v>1066.57</v>
      </c>
      <c r="D11" s="94">
        <v>1019.81</v>
      </c>
      <c r="E11" s="94">
        <v>997.08299999999997</v>
      </c>
      <c r="F11" s="94"/>
      <c r="G11" s="94"/>
      <c r="H11" s="94"/>
      <c r="I11" s="94"/>
      <c r="J11" s="109"/>
      <c r="K11" s="77"/>
      <c r="L11" s="77"/>
      <c r="M11" s="77"/>
      <c r="N11" s="77"/>
      <c r="O11" s="77"/>
      <c r="P11" s="77"/>
      <c r="Q11" s="77"/>
      <c r="R11" s="77"/>
    </row>
    <row r="12" spans="1:18" ht="15" x14ac:dyDescent="0.25">
      <c r="A12" s="83">
        <v>3</v>
      </c>
      <c r="B12" s="93">
        <v>34.820700000000002</v>
      </c>
      <c r="C12" s="94">
        <v>34.792200000000001</v>
      </c>
      <c r="D12" s="94">
        <v>33.822899999999997</v>
      </c>
      <c r="E12" s="94">
        <v>33.147199999999998</v>
      </c>
      <c r="F12" s="94"/>
      <c r="G12" s="94"/>
      <c r="H12" s="94"/>
      <c r="I12" s="94"/>
      <c r="J12" s="109"/>
      <c r="K12" s="77"/>
      <c r="L12" s="77"/>
      <c r="M12" s="77"/>
      <c r="N12" s="77"/>
      <c r="O12" s="77"/>
      <c r="P12" s="77"/>
      <c r="Q12" s="77"/>
      <c r="R12" s="77"/>
    </row>
    <row r="13" spans="1:18" ht="15" x14ac:dyDescent="0.25">
      <c r="A13" s="83">
        <v>4</v>
      </c>
      <c r="B13" s="93">
        <v>32.019500000000001</v>
      </c>
      <c r="C13" s="94">
        <v>37.700000000000003</v>
      </c>
      <c r="D13" s="94">
        <v>35.874699999999997</v>
      </c>
      <c r="E13" s="94">
        <v>34.762700000000002</v>
      </c>
      <c r="F13" s="94"/>
      <c r="G13" s="94"/>
      <c r="H13" s="94"/>
      <c r="I13" s="94"/>
      <c r="J13" s="109"/>
      <c r="K13" s="77"/>
      <c r="L13" s="77"/>
      <c r="M13" s="77"/>
      <c r="N13" s="77"/>
      <c r="O13" s="77"/>
      <c r="P13" s="77"/>
      <c r="Q13" s="77"/>
      <c r="R13" s="77"/>
    </row>
    <row r="14" spans="1:18" ht="15" x14ac:dyDescent="0.25">
      <c r="A14" s="83">
        <v>5</v>
      </c>
      <c r="B14" s="93">
        <v>52.540999999999997</v>
      </c>
      <c r="C14" s="94">
        <v>52.517000000000003</v>
      </c>
      <c r="D14" s="94">
        <v>56.194000000000003</v>
      </c>
      <c r="E14" s="94">
        <v>54.878999999999998</v>
      </c>
      <c r="F14" s="94"/>
      <c r="G14" s="94"/>
      <c r="H14" s="94"/>
      <c r="I14" s="94"/>
      <c r="J14" s="109"/>
      <c r="K14" s="77"/>
      <c r="L14" s="77"/>
      <c r="M14" s="77"/>
      <c r="N14" s="77"/>
      <c r="O14" s="77"/>
      <c r="P14" s="77"/>
      <c r="Q14" s="77"/>
      <c r="R14" s="77"/>
    </row>
    <row r="15" spans="1:18" ht="15" x14ac:dyDescent="0.25">
      <c r="A15" s="83">
        <v>6</v>
      </c>
      <c r="B15" s="93">
        <v>42.231000000000002</v>
      </c>
      <c r="C15" s="94">
        <v>48.112000000000002</v>
      </c>
      <c r="D15" s="94">
        <v>45.295999999999999</v>
      </c>
      <c r="E15" s="94">
        <v>47.853999999999999</v>
      </c>
      <c r="F15" s="94"/>
      <c r="G15" s="94"/>
      <c r="H15" s="94"/>
      <c r="I15" s="94"/>
      <c r="J15" s="109"/>
      <c r="K15" s="77"/>
      <c r="L15" s="77"/>
      <c r="M15" s="77"/>
      <c r="N15" s="77"/>
      <c r="O15" s="77"/>
      <c r="P15" s="77"/>
      <c r="Q15" s="77"/>
      <c r="R15" s="77"/>
    </row>
    <row r="16" spans="1:18" ht="15" x14ac:dyDescent="0.25">
      <c r="A16" s="83">
        <v>7</v>
      </c>
      <c r="B16" s="93">
        <v>51.730000000000004</v>
      </c>
      <c r="C16" s="94">
        <f>(46.543+46.457)/2</f>
        <v>46.5</v>
      </c>
      <c r="D16" s="94">
        <f>(46.136+47.789)/2</f>
        <v>46.962500000000006</v>
      </c>
      <c r="E16" s="94">
        <f>(57.491+52.828)/2</f>
        <v>55.159500000000001</v>
      </c>
      <c r="F16" s="94"/>
      <c r="G16" s="94"/>
      <c r="H16" s="94"/>
      <c r="I16" s="94"/>
      <c r="J16" s="109"/>
      <c r="K16" s="77"/>
      <c r="L16" s="77"/>
      <c r="M16" s="77"/>
      <c r="N16" s="77"/>
      <c r="O16" s="77"/>
      <c r="P16" s="77"/>
      <c r="Q16" s="77"/>
      <c r="R16" s="77"/>
    </row>
    <row r="17" spans="1:18" ht="15" x14ac:dyDescent="0.25">
      <c r="A17" s="83">
        <v>8</v>
      </c>
      <c r="B17" s="93">
        <f>(616.846+529.297)/2</f>
        <v>573.07150000000001</v>
      </c>
      <c r="C17" s="94">
        <f>(541.245+656.844)/2</f>
        <v>599.04449999999997</v>
      </c>
      <c r="D17" s="94">
        <f>(658.372+684.703)/2</f>
        <v>671.53749999999991</v>
      </c>
      <c r="E17" s="94">
        <f>(625.677+630.298)/2</f>
        <v>627.98749999999995</v>
      </c>
      <c r="F17" s="94"/>
      <c r="G17" s="94"/>
      <c r="H17" s="94"/>
      <c r="I17" s="94"/>
      <c r="J17" s="109"/>
      <c r="K17" s="77"/>
      <c r="L17" s="77"/>
      <c r="M17" s="77"/>
      <c r="N17" s="77"/>
      <c r="O17" s="77"/>
      <c r="P17" s="77"/>
      <c r="Q17" s="77"/>
      <c r="R17" s="77"/>
    </row>
    <row r="18" spans="1:18" ht="15" x14ac:dyDescent="0.25">
      <c r="A18" s="83">
        <v>9</v>
      </c>
      <c r="B18" s="93">
        <v>120.89449999999999</v>
      </c>
      <c r="C18" s="94">
        <f>(128.167+138.957)/2</f>
        <v>133.56200000000001</v>
      </c>
      <c r="D18" s="94">
        <f>(142.634+134.171)/2</f>
        <v>138.40249999999997</v>
      </c>
      <c r="E18" s="94">
        <f>(131.385+129.256)/2</f>
        <v>130.32049999999998</v>
      </c>
      <c r="F18" s="94"/>
      <c r="G18" s="94"/>
      <c r="H18" s="94"/>
      <c r="I18" s="94"/>
      <c r="J18" s="109"/>
      <c r="K18" s="77"/>
      <c r="L18" s="77"/>
      <c r="M18" s="77"/>
      <c r="N18" s="77"/>
      <c r="O18" s="77"/>
      <c r="P18" s="77"/>
      <c r="Q18" s="77"/>
      <c r="R18" s="77"/>
    </row>
    <row r="19" spans="1:18" ht="15" x14ac:dyDescent="0.25">
      <c r="A19" s="83">
        <v>10</v>
      </c>
      <c r="B19" s="93">
        <f>(664.89+889.95)/2</f>
        <v>777.42000000000007</v>
      </c>
      <c r="C19" s="94">
        <f>(748.375+663.91)/2</f>
        <v>706.14249999999993</v>
      </c>
      <c r="D19" s="94">
        <f>(747.755+735.14)/2</f>
        <v>741.44749999999999</v>
      </c>
      <c r="E19" s="94">
        <f>(710.399+650.722)/2</f>
        <v>680.56050000000005</v>
      </c>
      <c r="F19" s="94"/>
      <c r="G19" s="94"/>
      <c r="H19" s="94"/>
      <c r="I19" s="94"/>
      <c r="J19" s="109"/>
      <c r="K19" s="77"/>
      <c r="L19" s="77"/>
      <c r="M19" s="77"/>
      <c r="N19" s="77"/>
      <c r="O19" s="77"/>
      <c r="P19" s="77"/>
      <c r="Q19" s="77"/>
      <c r="R19" s="77"/>
    </row>
    <row r="20" spans="1:18" ht="15" x14ac:dyDescent="0.25">
      <c r="A20" s="83">
        <v>11</v>
      </c>
      <c r="B20" s="93">
        <v>1043.71</v>
      </c>
      <c r="C20" s="94">
        <v>1028.72</v>
      </c>
      <c r="D20" s="94">
        <v>1047.6500000000001</v>
      </c>
      <c r="E20" s="94">
        <v>1088.44</v>
      </c>
      <c r="F20" s="94"/>
      <c r="G20" s="94"/>
      <c r="H20" s="94"/>
      <c r="I20" s="94"/>
      <c r="J20" s="109"/>
      <c r="K20" s="77"/>
      <c r="L20" s="77"/>
      <c r="M20" s="77"/>
      <c r="N20" s="77"/>
      <c r="O20" s="77"/>
      <c r="P20" s="77"/>
      <c r="Q20" s="77"/>
      <c r="R20" s="77"/>
    </row>
    <row r="21" spans="1:18" ht="15" x14ac:dyDescent="0.25">
      <c r="A21" s="83">
        <v>12</v>
      </c>
      <c r="B21" s="93">
        <v>0</v>
      </c>
      <c r="C21" s="94">
        <v>0</v>
      </c>
      <c r="D21" s="94">
        <v>0</v>
      </c>
      <c r="E21" s="94">
        <v>0</v>
      </c>
      <c r="F21" s="94"/>
      <c r="G21" s="94"/>
      <c r="H21" s="94"/>
      <c r="I21" s="94"/>
      <c r="J21" s="109"/>
      <c r="K21" s="77"/>
      <c r="L21" s="77"/>
      <c r="M21" s="77"/>
      <c r="N21" s="77"/>
      <c r="O21" s="77"/>
      <c r="P21" s="77"/>
      <c r="Q21" s="77"/>
      <c r="R21" s="77"/>
    </row>
    <row r="22" spans="1:18" ht="15" x14ac:dyDescent="0.25">
      <c r="A22" s="83">
        <v>13</v>
      </c>
      <c r="B22" s="93">
        <f>(6.083+5.895)/2</f>
        <v>5.9889999999999999</v>
      </c>
      <c r="C22" s="94">
        <f>(5.795+6.371)/2</f>
        <v>6.0830000000000002</v>
      </c>
      <c r="D22" s="94">
        <f>(6.203+6.902)/2</f>
        <v>6.5525000000000002</v>
      </c>
      <c r="E22" s="94">
        <f>(6.659+6.696)/2</f>
        <v>6.6775000000000002</v>
      </c>
      <c r="F22" s="94"/>
      <c r="G22" s="94"/>
      <c r="H22" s="94"/>
      <c r="I22" s="94"/>
      <c r="J22" s="109"/>
      <c r="K22" s="77"/>
      <c r="L22" s="77"/>
      <c r="M22" s="77"/>
      <c r="N22" s="77"/>
      <c r="O22" s="77"/>
      <c r="P22" s="77"/>
      <c r="Q22" s="77"/>
      <c r="R22" s="77"/>
    </row>
    <row r="23" spans="1:18" ht="15" x14ac:dyDescent="0.25">
      <c r="A23" s="83">
        <v>14</v>
      </c>
      <c r="B23" s="93"/>
      <c r="C23" s="94"/>
      <c r="D23" s="94"/>
      <c r="E23" s="94"/>
      <c r="F23" s="94"/>
      <c r="G23" s="94"/>
      <c r="H23" s="94"/>
      <c r="I23" s="94"/>
      <c r="J23" s="109"/>
      <c r="K23" s="77"/>
      <c r="L23" s="77"/>
      <c r="M23" s="77"/>
      <c r="N23" s="77"/>
      <c r="O23" s="77"/>
      <c r="P23" s="77"/>
      <c r="Q23" s="77"/>
      <c r="R23" s="77"/>
    </row>
    <row r="24" spans="1:18" ht="15" x14ac:dyDescent="0.25">
      <c r="A24" s="83">
        <v>15</v>
      </c>
      <c r="B24" s="93"/>
      <c r="C24" s="94"/>
      <c r="D24" s="94"/>
      <c r="E24" s="94"/>
      <c r="F24" s="94"/>
      <c r="G24" s="94"/>
      <c r="H24" s="94"/>
      <c r="I24" s="94"/>
      <c r="J24" s="109"/>
      <c r="K24" s="77"/>
      <c r="L24" s="77"/>
      <c r="M24" s="77"/>
      <c r="N24" s="77"/>
      <c r="O24" s="77"/>
      <c r="P24" s="77"/>
      <c r="Q24" s="77"/>
      <c r="R24" s="77"/>
    </row>
    <row r="25" spans="1:18" ht="15" x14ac:dyDescent="0.25">
      <c r="A25" s="83">
        <v>16</v>
      </c>
      <c r="B25" s="93"/>
      <c r="C25" s="94"/>
      <c r="D25" s="94"/>
      <c r="E25" s="94"/>
      <c r="F25" s="111"/>
      <c r="G25" s="112"/>
      <c r="H25" s="112"/>
      <c r="I25" s="112"/>
      <c r="J25" s="109"/>
      <c r="K25" s="77"/>
      <c r="L25" s="77"/>
      <c r="M25" s="77"/>
      <c r="N25" s="77"/>
      <c r="O25" s="77"/>
      <c r="P25" s="77"/>
      <c r="Q25" s="77"/>
      <c r="R25" s="77"/>
    </row>
    <row r="26" spans="1:18" ht="15" x14ac:dyDescent="0.25">
      <c r="A26" s="83">
        <v>17</v>
      </c>
      <c r="B26" s="93"/>
      <c r="C26" s="94"/>
      <c r="D26" s="94"/>
      <c r="E26" s="94"/>
      <c r="F26" s="111"/>
      <c r="G26" s="112"/>
      <c r="H26" s="112"/>
      <c r="I26" s="112"/>
      <c r="J26" s="109"/>
      <c r="K26" s="77"/>
      <c r="L26" s="77"/>
      <c r="M26" s="77"/>
      <c r="N26" s="77"/>
      <c r="O26" s="77"/>
      <c r="P26" s="77"/>
      <c r="Q26" s="77"/>
      <c r="R26" s="77"/>
    </row>
    <row r="27" spans="1:18" ht="15" x14ac:dyDescent="0.25">
      <c r="A27" s="83">
        <v>18</v>
      </c>
      <c r="B27" s="110"/>
      <c r="C27" s="111"/>
      <c r="D27" s="111"/>
      <c r="E27" s="111"/>
      <c r="F27" s="111"/>
      <c r="G27" s="112"/>
      <c r="H27" s="112"/>
      <c r="I27" s="112"/>
      <c r="J27" s="109"/>
      <c r="K27" s="77"/>
      <c r="L27" s="77"/>
      <c r="M27" s="77"/>
      <c r="N27" s="77"/>
      <c r="O27" s="77"/>
      <c r="P27" s="77"/>
      <c r="Q27" s="77"/>
      <c r="R27" s="77"/>
    </row>
    <row r="28" spans="1:18" ht="15" x14ac:dyDescent="0.25">
      <c r="A28" s="83">
        <v>19</v>
      </c>
      <c r="B28" s="110"/>
      <c r="C28" s="111"/>
      <c r="D28" s="111"/>
      <c r="E28" s="111"/>
      <c r="F28" s="111"/>
      <c r="G28" s="112"/>
      <c r="H28" s="112"/>
      <c r="I28" s="112"/>
      <c r="J28" s="109"/>
      <c r="K28" s="77"/>
      <c r="L28" s="77"/>
      <c r="M28" s="77"/>
      <c r="N28" s="77"/>
      <c r="O28" s="77"/>
      <c r="P28" s="77"/>
      <c r="Q28" s="77"/>
      <c r="R28" s="77"/>
    </row>
    <row r="29" spans="1:18" ht="15" x14ac:dyDescent="0.25">
      <c r="A29" s="83">
        <v>20</v>
      </c>
      <c r="B29" s="110"/>
      <c r="C29" s="111"/>
      <c r="D29" s="111"/>
      <c r="E29" s="111"/>
      <c r="F29" s="111"/>
      <c r="G29" s="112"/>
      <c r="H29" s="112"/>
      <c r="I29" s="112"/>
      <c r="J29" s="109"/>
      <c r="K29" s="77"/>
      <c r="L29" s="77"/>
      <c r="M29" s="77"/>
      <c r="N29" s="77"/>
      <c r="O29" s="77"/>
      <c r="P29" s="77"/>
      <c r="Q29" s="77"/>
      <c r="R29" s="77"/>
    </row>
    <row r="30" spans="1:18" ht="15" x14ac:dyDescent="0.25">
      <c r="A30" s="83">
        <v>21</v>
      </c>
      <c r="B30" s="110"/>
      <c r="C30" s="111"/>
      <c r="D30" s="111"/>
      <c r="E30" s="111"/>
      <c r="F30" s="111"/>
      <c r="G30" s="112"/>
      <c r="H30" s="112"/>
      <c r="I30" s="112"/>
      <c r="J30" s="109"/>
      <c r="K30" s="77"/>
      <c r="L30" s="77"/>
      <c r="M30" s="77"/>
      <c r="N30" s="77"/>
      <c r="O30" s="77"/>
      <c r="P30" s="77"/>
      <c r="Q30" s="77"/>
      <c r="R30" s="77"/>
    </row>
    <row r="31" spans="1:18" ht="15" x14ac:dyDescent="0.25">
      <c r="A31" s="83">
        <v>22</v>
      </c>
      <c r="B31" s="110"/>
      <c r="C31" s="111"/>
      <c r="D31" s="111"/>
      <c r="E31" s="111"/>
      <c r="F31" s="111"/>
      <c r="G31" s="112"/>
      <c r="H31" s="112"/>
      <c r="I31" s="112"/>
      <c r="J31" s="109"/>
      <c r="K31" s="84"/>
      <c r="L31" s="84"/>
      <c r="M31" s="84"/>
      <c r="N31" s="84"/>
      <c r="O31" s="84"/>
      <c r="P31" s="84"/>
      <c r="Q31" s="84"/>
      <c r="R31" s="84"/>
    </row>
    <row r="32" spans="1:18" ht="15" x14ac:dyDescent="0.25">
      <c r="A32" s="83">
        <v>23</v>
      </c>
      <c r="B32" s="110"/>
      <c r="C32" s="111"/>
      <c r="D32" s="111"/>
      <c r="E32" s="111"/>
      <c r="F32" s="111"/>
      <c r="G32" s="112"/>
      <c r="H32" s="112"/>
      <c r="I32" s="112"/>
      <c r="J32" s="109"/>
      <c r="K32" s="84"/>
      <c r="L32" s="84"/>
      <c r="M32" s="84"/>
      <c r="N32" s="84"/>
      <c r="O32" s="84"/>
      <c r="P32" s="84"/>
      <c r="Q32" s="84"/>
      <c r="R32" s="84"/>
    </row>
    <row r="33" spans="1:18" ht="15" x14ac:dyDescent="0.25">
      <c r="A33" s="83">
        <v>24</v>
      </c>
      <c r="B33" s="110"/>
      <c r="C33" s="111"/>
      <c r="D33" s="111"/>
      <c r="E33" s="111"/>
      <c r="F33" s="111"/>
      <c r="G33" s="112"/>
      <c r="H33" s="112"/>
      <c r="I33" s="112"/>
      <c r="J33" s="109"/>
      <c r="K33" s="84"/>
      <c r="L33" s="84"/>
      <c r="M33" s="84"/>
      <c r="N33" s="84"/>
      <c r="O33" s="84"/>
      <c r="P33" s="84"/>
      <c r="Q33" s="84"/>
      <c r="R33" s="84"/>
    </row>
    <row r="34" spans="1:18" ht="15" x14ac:dyDescent="0.25">
      <c r="A34" s="83">
        <v>25</v>
      </c>
      <c r="B34" s="113"/>
      <c r="C34" s="114"/>
      <c r="D34" s="114"/>
      <c r="E34" s="114"/>
      <c r="F34" s="114"/>
      <c r="G34" s="112"/>
      <c r="H34" s="112"/>
      <c r="I34" s="112"/>
      <c r="J34" s="115"/>
      <c r="K34" s="84"/>
      <c r="L34" s="84"/>
      <c r="M34" s="84"/>
      <c r="N34" s="84"/>
      <c r="O34" s="84"/>
      <c r="P34" s="84"/>
      <c r="Q34" s="84"/>
      <c r="R34" s="84"/>
    </row>
    <row r="35" spans="1:18" ht="15" x14ac:dyDescent="0.25">
      <c r="A35" s="83">
        <v>26</v>
      </c>
      <c r="B35" s="113"/>
      <c r="C35" s="114"/>
      <c r="D35" s="114"/>
      <c r="E35" s="114"/>
      <c r="F35" s="114"/>
      <c r="G35" s="112"/>
      <c r="H35" s="112"/>
      <c r="I35" s="112"/>
      <c r="J35" s="115"/>
      <c r="K35" s="84"/>
      <c r="L35" s="84"/>
      <c r="M35" s="84"/>
      <c r="N35" s="84"/>
      <c r="O35" s="84"/>
      <c r="P35" s="84"/>
      <c r="Q35" s="84"/>
      <c r="R35" s="84"/>
    </row>
    <row r="36" spans="1:18" ht="15" x14ac:dyDescent="0.25">
      <c r="A36" s="83">
        <v>27</v>
      </c>
      <c r="B36" s="113"/>
      <c r="C36" s="114"/>
      <c r="D36" s="114"/>
      <c r="E36" s="114"/>
      <c r="F36" s="114"/>
      <c r="G36" s="112"/>
      <c r="H36" s="112"/>
      <c r="I36" s="112"/>
      <c r="J36" s="115"/>
      <c r="K36" s="84"/>
      <c r="L36" s="84"/>
      <c r="M36" s="84"/>
      <c r="N36" s="84"/>
      <c r="O36" s="84"/>
      <c r="P36" s="84"/>
      <c r="Q36" s="84"/>
      <c r="R36" s="84"/>
    </row>
    <row r="37" spans="1:18" ht="15" x14ac:dyDescent="0.25">
      <c r="A37" s="83">
        <v>28</v>
      </c>
      <c r="B37" s="113"/>
      <c r="C37" s="114"/>
      <c r="D37" s="114"/>
      <c r="E37" s="114"/>
      <c r="F37" s="114"/>
      <c r="G37" s="112"/>
      <c r="H37" s="112"/>
      <c r="I37" s="112"/>
      <c r="J37" s="115"/>
      <c r="K37" s="84"/>
      <c r="L37" s="84"/>
      <c r="M37" s="84"/>
      <c r="N37" s="84"/>
      <c r="O37" s="84"/>
      <c r="P37" s="84"/>
      <c r="Q37" s="84"/>
      <c r="R37" s="84"/>
    </row>
    <row r="38" spans="1:18" ht="15" x14ac:dyDescent="0.25">
      <c r="A38" s="83">
        <v>29</v>
      </c>
      <c r="B38" s="113"/>
      <c r="C38" s="114"/>
      <c r="D38" s="114"/>
      <c r="E38" s="114"/>
      <c r="F38" s="114"/>
      <c r="G38" s="112"/>
      <c r="H38" s="112"/>
      <c r="I38" s="112"/>
      <c r="J38" s="115"/>
      <c r="K38" s="84"/>
      <c r="L38" s="84"/>
      <c r="M38" s="84"/>
      <c r="N38" s="84"/>
      <c r="O38" s="84"/>
      <c r="P38" s="84"/>
      <c r="Q38" s="84"/>
      <c r="R38" s="84"/>
    </row>
    <row r="39" spans="1:18" ht="15" customHeight="1" x14ac:dyDescent="0.25">
      <c r="A39" s="83">
        <v>30</v>
      </c>
      <c r="B39" s="113"/>
      <c r="C39" s="114"/>
      <c r="D39" s="114"/>
      <c r="E39" s="114"/>
      <c r="F39" s="114"/>
      <c r="G39" s="112"/>
      <c r="H39" s="112"/>
      <c r="I39" s="112"/>
      <c r="J39" s="115"/>
      <c r="K39" s="85"/>
      <c r="L39" s="86"/>
      <c r="M39" s="86"/>
      <c r="N39" s="86"/>
      <c r="O39" s="86"/>
      <c r="P39" s="86"/>
      <c r="Q39" s="86"/>
      <c r="R39" s="86"/>
    </row>
    <row r="40" spans="1:18" ht="15" x14ac:dyDescent="0.25">
      <c r="A40" s="83">
        <v>31</v>
      </c>
      <c r="B40" s="113"/>
      <c r="C40" s="114"/>
      <c r="D40" s="114"/>
      <c r="E40" s="114"/>
      <c r="F40" s="114"/>
      <c r="G40" s="112"/>
      <c r="H40" s="112"/>
      <c r="I40" s="112"/>
      <c r="J40" s="115"/>
      <c r="K40" s="87"/>
      <c r="L40" s="86"/>
      <c r="M40" s="86"/>
      <c r="N40" s="86"/>
      <c r="O40" s="86"/>
      <c r="P40" s="86"/>
      <c r="Q40" s="86"/>
      <c r="R40" s="86"/>
    </row>
    <row r="41" spans="1:18" ht="15" x14ac:dyDescent="0.25">
      <c r="A41" s="83">
        <v>32</v>
      </c>
      <c r="B41" s="113"/>
      <c r="C41" s="114"/>
      <c r="D41" s="114"/>
      <c r="E41" s="114"/>
      <c r="F41" s="114"/>
      <c r="G41" s="112"/>
      <c r="H41" s="112"/>
      <c r="I41" s="112"/>
      <c r="J41" s="115"/>
      <c r="K41" s="87"/>
      <c r="L41" s="86"/>
      <c r="M41" s="86"/>
      <c r="N41" s="86"/>
      <c r="O41" s="86"/>
      <c r="P41" s="86"/>
      <c r="Q41" s="86"/>
      <c r="R41" s="86"/>
    </row>
    <row r="42" spans="1:18" ht="15" x14ac:dyDescent="0.25">
      <c r="A42" s="83">
        <v>33</v>
      </c>
      <c r="B42" s="113"/>
      <c r="C42" s="114"/>
      <c r="D42" s="114"/>
      <c r="E42" s="114"/>
      <c r="F42" s="114"/>
      <c r="G42" s="112"/>
      <c r="H42" s="112"/>
      <c r="I42" s="112"/>
      <c r="J42" s="115"/>
      <c r="K42" s="165" t="s">
        <v>30</v>
      </c>
      <c r="L42" s="166"/>
      <c r="M42" s="166"/>
      <c r="N42" s="166"/>
      <c r="O42" s="166"/>
      <c r="P42" s="166"/>
      <c r="Q42" s="166"/>
      <c r="R42" s="166"/>
    </row>
    <row r="43" spans="1:18" ht="15" x14ac:dyDescent="0.25">
      <c r="A43" s="83">
        <v>34</v>
      </c>
      <c r="B43" s="113"/>
      <c r="C43" s="114"/>
      <c r="D43" s="114"/>
      <c r="E43" s="114"/>
      <c r="F43" s="114"/>
      <c r="G43" s="112"/>
      <c r="H43" s="112"/>
      <c r="I43" s="112"/>
      <c r="J43" s="115"/>
      <c r="K43" s="88"/>
      <c r="L43" s="89"/>
      <c r="M43" s="89"/>
      <c r="N43" s="89"/>
      <c r="O43" s="89"/>
      <c r="P43" s="89"/>
      <c r="Q43" s="89"/>
      <c r="R43" s="89"/>
    </row>
    <row r="44" spans="1:18" ht="15" x14ac:dyDescent="0.25">
      <c r="A44" s="83">
        <v>35</v>
      </c>
      <c r="B44" s="113"/>
      <c r="C44" s="114"/>
      <c r="D44" s="114"/>
      <c r="E44" s="114"/>
      <c r="F44" s="114"/>
      <c r="G44" s="112"/>
      <c r="H44" s="112"/>
      <c r="I44" s="112"/>
      <c r="J44" s="115"/>
      <c r="K44" s="88"/>
      <c r="L44" s="89"/>
      <c r="M44" s="89"/>
      <c r="N44" s="89"/>
      <c r="O44" s="89"/>
      <c r="P44" s="89"/>
      <c r="Q44" s="89"/>
      <c r="R44" s="89"/>
    </row>
    <row r="45" spans="1:18" ht="15" x14ac:dyDescent="0.25">
      <c r="A45" s="83">
        <v>36</v>
      </c>
      <c r="B45" s="113"/>
      <c r="C45" s="114"/>
      <c r="D45" s="114"/>
      <c r="E45" s="114"/>
      <c r="F45" s="114"/>
      <c r="G45" s="112"/>
      <c r="H45" s="112"/>
      <c r="I45" s="112"/>
      <c r="J45" s="115"/>
      <c r="K45" s="88"/>
      <c r="L45" s="89"/>
      <c r="M45" s="89"/>
      <c r="N45" s="89"/>
      <c r="O45" s="89"/>
      <c r="P45" s="89"/>
      <c r="Q45" s="89"/>
      <c r="R45" s="89"/>
    </row>
    <row r="46" spans="1:18" ht="15" x14ac:dyDescent="0.25">
      <c r="A46" s="83">
        <v>37</v>
      </c>
      <c r="B46" s="116"/>
      <c r="C46" s="112"/>
      <c r="D46" s="112"/>
      <c r="E46" s="117"/>
      <c r="F46" s="112"/>
      <c r="G46" s="112"/>
      <c r="H46" s="112"/>
      <c r="I46" s="112"/>
      <c r="J46" s="109"/>
      <c r="K46" s="88"/>
      <c r="L46" s="89"/>
      <c r="M46" s="89"/>
      <c r="N46" s="89"/>
      <c r="O46" s="89"/>
      <c r="P46" s="89"/>
      <c r="Q46" s="89"/>
      <c r="R46" s="89"/>
    </row>
    <row r="47" spans="1:18" ht="15" x14ac:dyDescent="0.25">
      <c r="A47" s="83">
        <v>38</v>
      </c>
      <c r="B47" s="116"/>
      <c r="C47" s="112"/>
      <c r="D47" s="112"/>
      <c r="E47" s="117"/>
      <c r="F47" s="112"/>
      <c r="G47" s="112"/>
      <c r="H47" s="112"/>
      <c r="I47" s="112"/>
      <c r="J47" s="109"/>
      <c r="K47" s="84"/>
      <c r="L47" s="84"/>
      <c r="M47" s="84"/>
      <c r="N47" s="84"/>
      <c r="O47" s="84"/>
      <c r="P47" s="84"/>
      <c r="Q47" s="84"/>
      <c r="R47" s="84"/>
    </row>
    <row r="48" spans="1:18" ht="15" x14ac:dyDescent="0.25">
      <c r="A48" s="83">
        <v>39</v>
      </c>
      <c r="B48" s="116"/>
      <c r="C48" s="112"/>
      <c r="D48" s="112"/>
      <c r="E48" s="117"/>
      <c r="F48" s="112"/>
      <c r="G48" s="112"/>
      <c r="H48" s="112"/>
      <c r="I48" s="112"/>
      <c r="J48" s="115"/>
      <c r="K48" s="84"/>
      <c r="L48" s="84"/>
      <c r="M48" s="84"/>
      <c r="N48" s="84"/>
      <c r="O48" s="84"/>
      <c r="P48" s="84"/>
      <c r="Q48" s="84"/>
      <c r="R48" s="84"/>
    </row>
    <row r="49" spans="1:29" ht="15" x14ac:dyDescent="0.25">
      <c r="A49" s="83">
        <v>40</v>
      </c>
      <c r="B49" s="116"/>
      <c r="C49" s="112"/>
      <c r="D49" s="112"/>
      <c r="E49" s="117"/>
      <c r="F49" s="112"/>
      <c r="G49" s="112"/>
      <c r="H49" s="112"/>
      <c r="I49" s="112"/>
      <c r="J49" s="115"/>
      <c r="K49" s="84"/>
      <c r="L49" s="84"/>
      <c r="M49" s="84"/>
      <c r="N49" s="84"/>
      <c r="O49" s="84"/>
      <c r="P49" s="84"/>
      <c r="Q49" s="84"/>
      <c r="R49" s="84"/>
    </row>
    <row r="50" spans="1:29" ht="15" x14ac:dyDescent="0.25">
      <c r="A50" s="83">
        <v>41</v>
      </c>
      <c r="B50" s="116"/>
      <c r="C50" s="112"/>
      <c r="D50" s="112"/>
      <c r="E50" s="117"/>
      <c r="F50" s="112"/>
      <c r="G50" s="112"/>
      <c r="H50" s="112"/>
      <c r="I50" s="112"/>
      <c r="J50" s="115"/>
      <c r="K50" s="84"/>
      <c r="L50" s="84"/>
      <c r="M50" s="84"/>
      <c r="N50" s="84"/>
      <c r="O50" s="84"/>
      <c r="P50" s="84"/>
      <c r="Q50" s="84"/>
      <c r="R50" s="84"/>
    </row>
    <row r="51" spans="1:29" ht="15" x14ac:dyDescent="0.25">
      <c r="A51" s="83">
        <v>42</v>
      </c>
      <c r="B51" s="116"/>
      <c r="C51" s="112"/>
      <c r="D51" s="112"/>
      <c r="E51" s="117"/>
      <c r="F51" s="112"/>
      <c r="G51" s="112"/>
      <c r="H51" s="112"/>
      <c r="I51" s="112"/>
      <c r="J51" s="115"/>
      <c r="K51" s="84"/>
      <c r="L51" s="84"/>
      <c r="M51" s="84"/>
      <c r="N51" s="84"/>
      <c r="O51" s="84"/>
      <c r="P51" s="84"/>
      <c r="Q51" s="84"/>
      <c r="R51" s="84"/>
    </row>
    <row r="52" spans="1:29" ht="15" x14ac:dyDescent="0.25">
      <c r="A52" s="83">
        <v>43</v>
      </c>
      <c r="B52" s="116"/>
      <c r="C52" s="112"/>
      <c r="D52" s="112"/>
      <c r="E52" s="117"/>
      <c r="F52" s="112"/>
      <c r="G52" s="112"/>
      <c r="H52" s="112"/>
      <c r="I52" s="112"/>
      <c r="J52" s="115"/>
      <c r="K52" s="84"/>
      <c r="L52" s="84"/>
      <c r="M52" s="84"/>
      <c r="N52" s="84"/>
      <c r="O52" s="84"/>
      <c r="P52" s="84"/>
      <c r="Q52" s="84"/>
      <c r="R52" s="84"/>
    </row>
    <row r="53" spans="1:29" ht="15" x14ac:dyDescent="0.25">
      <c r="A53" s="83">
        <v>44</v>
      </c>
      <c r="B53" s="116"/>
      <c r="C53" s="112"/>
      <c r="D53" s="112"/>
      <c r="E53" s="117"/>
      <c r="F53" s="112"/>
      <c r="G53" s="112"/>
      <c r="H53" s="112"/>
      <c r="I53" s="112"/>
      <c r="J53" s="115"/>
      <c r="K53" s="84"/>
      <c r="L53" s="84"/>
      <c r="M53" s="84"/>
      <c r="N53" s="84"/>
      <c r="O53" s="84"/>
      <c r="P53" s="84"/>
      <c r="Q53" s="84"/>
      <c r="R53" s="84"/>
    </row>
    <row r="54" spans="1:29" ht="15" x14ac:dyDescent="0.25">
      <c r="A54" s="83">
        <v>45</v>
      </c>
      <c r="B54" s="116"/>
      <c r="C54" s="112"/>
      <c r="D54" s="112"/>
      <c r="E54" s="117"/>
      <c r="F54" s="112"/>
      <c r="G54" s="112"/>
      <c r="H54" s="112"/>
      <c r="I54" s="112"/>
      <c r="J54" s="115"/>
      <c r="K54" s="84"/>
      <c r="L54" s="84"/>
      <c r="M54" s="84"/>
      <c r="N54" s="84"/>
      <c r="O54" s="84"/>
      <c r="P54" s="84"/>
      <c r="Q54" s="84"/>
      <c r="R54" s="84"/>
    </row>
    <row r="55" spans="1:29" ht="15" x14ac:dyDescent="0.25">
      <c r="A55" s="83">
        <v>46</v>
      </c>
      <c r="B55" s="116"/>
      <c r="C55" s="112"/>
      <c r="D55" s="112"/>
      <c r="E55" s="117"/>
      <c r="F55" s="112"/>
      <c r="G55" s="112"/>
      <c r="H55" s="112"/>
      <c r="I55" s="112"/>
      <c r="J55" s="115"/>
      <c r="K55" s="84"/>
      <c r="L55" s="84"/>
      <c r="M55" s="84"/>
      <c r="N55" s="84"/>
      <c r="O55" s="84"/>
      <c r="P55" s="84"/>
      <c r="Q55" s="84"/>
      <c r="R55" s="84"/>
    </row>
    <row r="56" spans="1:29" ht="15" x14ac:dyDescent="0.25">
      <c r="A56" s="83">
        <v>47</v>
      </c>
      <c r="B56" s="116"/>
      <c r="C56" s="112"/>
      <c r="D56" s="112"/>
      <c r="E56" s="117"/>
      <c r="F56" s="112"/>
      <c r="G56" s="112"/>
      <c r="H56" s="112"/>
      <c r="I56" s="112"/>
      <c r="J56" s="115"/>
      <c r="K56" s="84"/>
      <c r="L56" s="84"/>
      <c r="M56" s="84"/>
      <c r="N56" s="84"/>
      <c r="O56" s="84"/>
      <c r="P56" s="84"/>
      <c r="Q56" s="84"/>
      <c r="R56" s="84"/>
    </row>
    <row r="57" spans="1:29" ht="15" x14ac:dyDescent="0.25">
      <c r="A57" s="83">
        <v>48</v>
      </c>
      <c r="B57" s="116"/>
      <c r="C57" s="112"/>
      <c r="D57" s="112"/>
      <c r="E57" s="117"/>
      <c r="F57" s="112"/>
      <c r="G57" s="112"/>
      <c r="H57" s="112"/>
      <c r="I57" s="112"/>
      <c r="J57" s="115"/>
      <c r="K57" s="84"/>
      <c r="L57" s="84"/>
      <c r="M57" s="84"/>
      <c r="N57" s="84"/>
      <c r="O57" s="84"/>
      <c r="P57" s="84"/>
      <c r="Q57" s="84"/>
      <c r="R57" s="84"/>
    </row>
    <row r="58" spans="1:29" ht="15" x14ac:dyDescent="0.25">
      <c r="A58" s="83">
        <v>49</v>
      </c>
      <c r="B58" s="116"/>
      <c r="C58" s="112"/>
      <c r="D58" s="112"/>
      <c r="E58" s="117"/>
      <c r="F58" s="112"/>
      <c r="G58" s="112"/>
      <c r="H58" s="112"/>
      <c r="I58" s="112"/>
      <c r="J58" s="115"/>
      <c r="K58" s="84"/>
      <c r="L58" s="84"/>
      <c r="M58" s="84"/>
      <c r="N58" s="84"/>
      <c r="O58" s="84"/>
      <c r="P58" s="84"/>
      <c r="Q58" s="84"/>
      <c r="R58" s="84"/>
    </row>
    <row r="59" spans="1:29" ht="15.75" thickBot="1" x14ac:dyDescent="0.3">
      <c r="A59" s="90">
        <v>50</v>
      </c>
      <c r="B59" s="118"/>
      <c r="C59" s="119"/>
      <c r="D59" s="119"/>
      <c r="E59" s="120"/>
      <c r="F59" s="119"/>
      <c r="G59" s="119"/>
      <c r="H59" s="119"/>
      <c r="I59" s="119"/>
      <c r="J59" s="121"/>
      <c r="K59" s="84"/>
      <c r="L59" s="84"/>
      <c r="M59" s="84"/>
      <c r="N59" s="84"/>
      <c r="O59" s="84"/>
      <c r="P59" s="84"/>
      <c r="Q59" s="84"/>
      <c r="R59" s="84"/>
    </row>
    <row r="60" spans="1:29" x14ac:dyDescent="0.2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20"/>
      <c r="M60" s="20"/>
      <c r="N60" s="20"/>
      <c r="O60" s="20"/>
      <c r="P60" s="20"/>
      <c r="Q60" s="20"/>
      <c r="R60" s="20"/>
    </row>
    <row r="61" spans="1:29" x14ac:dyDescent="0.2">
      <c r="A61" s="10"/>
      <c r="B61" s="21"/>
      <c r="C61" s="21"/>
      <c r="D61" s="21"/>
      <c r="E61" s="21"/>
      <c r="F61" s="21"/>
      <c r="G61" s="21"/>
      <c r="H61" s="19"/>
      <c r="I61" s="19"/>
      <c r="J61" s="19"/>
      <c r="K61" s="18"/>
      <c r="L61" s="20"/>
      <c r="M61" s="20"/>
      <c r="N61" s="20"/>
      <c r="O61" s="20"/>
      <c r="P61" s="20"/>
      <c r="Q61" s="20"/>
      <c r="R61" s="20"/>
    </row>
    <row r="62" spans="1:29" x14ac:dyDescent="0.2">
      <c r="A62" s="10"/>
      <c r="B62" s="21"/>
      <c r="C62" s="21"/>
      <c r="D62" s="21"/>
      <c r="E62" s="21"/>
      <c r="F62" s="21"/>
      <c r="G62" s="21"/>
      <c r="H62" s="19"/>
      <c r="I62" s="19"/>
      <c r="J62" s="19"/>
      <c r="K62" s="18"/>
      <c r="L62" s="20"/>
      <c r="M62" s="20"/>
      <c r="N62" s="20"/>
      <c r="O62" s="20"/>
      <c r="P62" s="20"/>
      <c r="Q62" s="20"/>
      <c r="R62" s="20"/>
    </row>
    <row r="63" spans="1:29" x14ac:dyDescent="0.2">
      <c r="A63" s="10"/>
      <c r="B63" s="167" t="s">
        <v>26</v>
      </c>
      <c r="C63" s="168"/>
      <c r="D63" s="168"/>
      <c r="E63" s="168"/>
      <c r="F63" s="168"/>
      <c r="G63" s="168"/>
      <c r="H63" s="168"/>
      <c r="I63" s="168"/>
      <c r="J63" s="168"/>
      <c r="K63" s="18"/>
      <c r="L63" s="20"/>
      <c r="M63" s="20"/>
      <c r="N63" s="20"/>
      <c r="O63" s="20"/>
      <c r="P63" s="20"/>
      <c r="Q63" s="20"/>
      <c r="R63" s="20"/>
    </row>
    <row r="64" spans="1:29" x14ac:dyDescent="0.2">
      <c r="A64" s="10"/>
      <c r="B64" s="21"/>
      <c r="C64" s="21"/>
      <c r="D64" s="21"/>
      <c r="E64" s="21"/>
      <c r="F64" s="21"/>
      <c r="G64" s="21"/>
      <c r="H64" s="19"/>
      <c r="I64" s="19"/>
      <c r="J64" s="19"/>
      <c r="K64" s="18"/>
      <c r="L64" s="20"/>
      <c r="M64" s="20"/>
      <c r="N64" s="20"/>
      <c r="O64" s="20"/>
      <c r="P64" s="20"/>
      <c r="Q64" s="20"/>
      <c r="R64" s="20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3.5" thickBot="1" x14ac:dyDescent="0.25">
      <c r="A65" s="22" t="s">
        <v>20</v>
      </c>
      <c r="B65" s="16" t="s">
        <v>0</v>
      </c>
      <c r="C65" s="16" t="s">
        <v>1</v>
      </c>
      <c r="D65" s="16" t="s">
        <v>2</v>
      </c>
      <c r="E65" s="16" t="s">
        <v>3</v>
      </c>
      <c r="F65" s="16" t="s">
        <v>4</v>
      </c>
      <c r="G65" s="16" t="s">
        <v>5</v>
      </c>
      <c r="H65" s="16" t="s">
        <v>6</v>
      </c>
      <c r="I65" s="16" t="s">
        <v>27</v>
      </c>
      <c r="J65" s="16" t="s">
        <v>28</v>
      </c>
      <c r="K65" s="11"/>
      <c r="L65" s="20"/>
      <c r="M65" s="20"/>
      <c r="N65" s="20"/>
      <c r="O65" s="20"/>
      <c r="P65" s="20"/>
      <c r="Q65" s="20"/>
      <c r="R65" s="20"/>
      <c r="T65" s="8"/>
      <c r="U65" s="8"/>
      <c r="V65" s="8"/>
      <c r="W65" s="8"/>
      <c r="X65" s="8"/>
      <c r="Y65" s="8"/>
      <c r="Z65" s="8"/>
      <c r="AA65" s="8"/>
      <c r="AB65" s="8"/>
      <c r="AC65" s="6"/>
    </row>
    <row r="66" spans="1:29" x14ac:dyDescent="0.2">
      <c r="A66" s="23">
        <v>1</v>
      </c>
      <c r="B66" s="19">
        <f t="shared" ref="B66:B115" si="0">IF((B10&lt;&gt;0)*ISNUMBER(B10),100*(B10/B10),"")</f>
        <v>100</v>
      </c>
      <c r="C66" s="19">
        <f t="shared" ref="C66:C115" si="1">IF((B10&lt;&gt;0)*ISNUMBER(C10),100*(C10/B10),"")</f>
        <v>91.141717654635983</v>
      </c>
      <c r="D66" s="19">
        <f t="shared" ref="D66:D115" si="2">IF((B10&lt;&gt;0)*ISNUMBER(D10),100*(D10/B10),"")</f>
        <v>93.045984129736524</v>
      </c>
      <c r="E66" s="19">
        <f t="shared" ref="E66:E115" si="3">IF((B10&lt;&gt;0)*ISNUMBER(E10),100*(E10/B10),"")</f>
        <v>90.46463045075842</v>
      </c>
      <c r="F66" s="19" t="str">
        <f t="shared" ref="F66:F115" si="4">IF((B10&lt;&gt;0)*ISNUMBER(F10),100*(F10/B10),"")</f>
        <v/>
      </c>
      <c r="G66" s="19" t="str">
        <f t="shared" ref="G66:G115" si="5">IF((B10&lt;&gt;0)*ISNUMBER(G10),100*(G10/B10),"")</f>
        <v/>
      </c>
      <c r="H66" s="19" t="str">
        <f t="shared" ref="H66:H115" si="6">IF((B10&lt;&gt;0)*ISNUMBER(H10),100*(H10/B10),"")</f>
        <v/>
      </c>
      <c r="I66" s="19" t="str">
        <f t="shared" ref="I66:I115" si="7">IF((B10&lt;&gt;0)*ISNUMBER(I10),100*(I10/B10),"")</f>
        <v/>
      </c>
      <c r="J66" s="19" t="str">
        <f t="shared" ref="J66:J115" si="8">IF((B10&lt;&gt;0)*ISNUMBER(J10),100*(J10/B10),"")</f>
        <v/>
      </c>
      <c r="K66" s="17"/>
      <c r="L66" s="20"/>
      <c r="M66" s="20"/>
      <c r="N66" s="20"/>
      <c r="O66" s="20"/>
      <c r="P66" s="20"/>
      <c r="Q66" s="20"/>
      <c r="R66" s="20"/>
      <c r="T66" s="6"/>
      <c r="U66" s="7"/>
      <c r="V66" s="7"/>
      <c r="W66" s="7"/>
      <c r="X66" s="7"/>
      <c r="Y66" s="7"/>
      <c r="Z66" s="7"/>
      <c r="AA66" s="7"/>
      <c r="AB66" s="7"/>
      <c r="AC66" s="6"/>
    </row>
    <row r="67" spans="1:29" x14ac:dyDescent="0.2">
      <c r="A67" s="24">
        <v>2</v>
      </c>
      <c r="B67" s="19">
        <f t="shared" si="0"/>
        <v>100</v>
      </c>
      <c r="C67" s="19">
        <f t="shared" si="1"/>
        <v>113.66259397995448</v>
      </c>
      <c r="D67" s="19">
        <f t="shared" si="2"/>
        <v>108.67945841969808</v>
      </c>
      <c r="E67" s="19">
        <f t="shared" si="3"/>
        <v>106.2574797653365</v>
      </c>
      <c r="F67" s="19" t="str">
        <f t="shared" si="4"/>
        <v/>
      </c>
      <c r="G67" s="19" t="str">
        <f t="shared" si="5"/>
        <v/>
      </c>
      <c r="H67" s="19" t="str">
        <f t="shared" si="6"/>
        <v/>
      </c>
      <c r="I67" s="19" t="str">
        <f t="shared" si="7"/>
        <v/>
      </c>
      <c r="J67" s="19" t="str">
        <f t="shared" si="8"/>
        <v/>
      </c>
      <c r="K67" s="17"/>
      <c r="L67" s="20"/>
      <c r="M67" s="20"/>
      <c r="N67" s="20"/>
      <c r="O67" s="20"/>
      <c r="P67" s="20"/>
      <c r="Q67" s="20"/>
      <c r="R67" s="20"/>
      <c r="T67" s="6"/>
      <c r="U67" s="7"/>
      <c r="V67" s="7"/>
      <c r="W67" s="7"/>
      <c r="X67" s="7"/>
      <c r="Y67" s="7"/>
      <c r="Z67" s="7"/>
      <c r="AA67" s="7"/>
      <c r="AB67" s="7"/>
      <c r="AC67" s="6"/>
    </row>
    <row r="68" spans="1:29" x14ac:dyDescent="0.2">
      <c r="A68" s="24">
        <v>3</v>
      </c>
      <c r="B68" s="19">
        <f t="shared" si="0"/>
        <v>100</v>
      </c>
      <c r="C68" s="19">
        <f t="shared" si="1"/>
        <v>99.918152133644639</v>
      </c>
      <c r="D68" s="19">
        <f t="shared" si="2"/>
        <v>97.134463121074518</v>
      </c>
      <c r="E68" s="19">
        <f t="shared" si="3"/>
        <v>95.193950724712579</v>
      </c>
      <c r="F68" s="19" t="str">
        <f t="shared" si="4"/>
        <v/>
      </c>
      <c r="G68" s="19" t="str">
        <f t="shared" si="5"/>
        <v/>
      </c>
      <c r="H68" s="19" t="str">
        <f t="shared" si="6"/>
        <v/>
      </c>
      <c r="I68" s="19" t="str">
        <f t="shared" si="7"/>
        <v/>
      </c>
      <c r="J68" s="19" t="str">
        <f t="shared" si="8"/>
        <v/>
      </c>
      <c r="K68" s="17"/>
      <c r="L68" s="20"/>
      <c r="M68" s="20"/>
      <c r="N68" s="20"/>
      <c r="O68" s="20"/>
      <c r="P68" s="20"/>
      <c r="Q68" s="20"/>
      <c r="R68" s="20"/>
      <c r="T68" s="6"/>
      <c r="U68" s="7"/>
      <c r="V68" s="7"/>
      <c r="W68" s="7"/>
      <c r="X68" s="7"/>
      <c r="Y68" s="7"/>
      <c r="Z68" s="7"/>
      <c r="AA68" s="7"/>
      <c r="AB68" s="7"/>
      <c r="AC68" s="6"/>
    </row>
    <row r="69" spans="1:29" x14ac:dyDescent="0.2">
      <c r="A69" s="24">
        <v>4</v>
      </c>
      <c r="B69" s="19">
        <f t="shared" si="0"/>
        <v>100</v>
      </c>
      <c r="C69" s="19">
        <f t="shared" si="1"/>
        <v>117.7407517294149</v>
      </c>
      <c r="D69" s="19">
        <f t="shared" si="2"/>
        <v>112.04016302565623</v>
      </c>
      <c r="E69" s="19">
        <f t="shared" si="3"/>
        <v>108.56727931416795</v>
      </c>
      <c r="F69" s="19" t="str">
        <f t="shared" si="4"/>
        <v/>
      </c>
      <c r="G69" s="19" t="str">
        <f t="shared" si="5"/>
        <v/>
      </c>
      <c r="H69" s="19" t="str">
        <f t="shared" si="6"/>
        <v/>
      </c>
      <c r="I69" s="19" t="str">
        <f t="shared" si="7"/>
        <v/>
      </c>
      <c r="J69" s="19" t="str">
        <f t="shared" si="8"/>
        <v/>
      </c>
      <c r="K69" s="17"/>
      <c r="L69" s="20"/>
      <c r="M69" s="20"/>
      <c r="N69" s="20"/>
      <c r="O69" s="20"/>
      <c r="P69" s="20"/>
      <c r="Q69" s="20"/>
      <c r="R69" s="20"/>
      <c r="T69" s="6"/>
      <c r="U69" s="7"/>
      <c r="V69" s="7"/>
      <c r="W69" s="7"/>
      <c r="X69" s="7"/>
      <c r="Y69" s="7"/>
      <c r="Z69" s="7"/>
      <c r="AA69" s="7"/>
      <c r="AB69" s="7"/>
      <c r="AC69" s="6"/>
    </row>
    <row r="70" spans="1:29" x14ac:dyDescent="0.2">
      <c r="A70" s="24">
        <v>5</v>
      </c>
      <c r="B70" s="19">
        <f t="shared" si="0"/>
        <v>100</v>
      </c>
      <c r="C70" s="19">
        <f t="shared" si="1"/>
        <v>99.954321387107228</v>
      </c>
      <c r="D70" s="19">
        <f t="shared" si="2"/>
        <v>106.95266553738986</v>
      </c>
      <c r="E70" s="19">
        <f t="shared" si="3"/>
        <v>104.44985820597248</v>
      </c>
      <c r="F70" s="19" t="str">
        <f t="shared" si="4"/>
        <v/>
      </c>
      <c r="G70" s="19" t="str">
        <f t="shared" si="5"/>
        <v/>
      </c>
      <c r="H70" s="19" t="str">
        <f t="shared" si="6"/>
        <v/>
      </c>
      <c r="I70" s="19" t="str">
        <f t="shared" si="7"/>
        <v/>
      </c>
      <c r="J70" s="19" t="str">
        <f t="shared" si="8"/>
        <v/>
      </c>
      <c r="K70" s="17"/>
      <c r="L70" s="10"/>
      <c r="M70" s="10"/>
      <c r="N70" s="10"/>
      <c r="O70" s="10"/>
      <c r="P70" s="10"/>
      <c r="Q70" s="10"/>
      <c r="R70" s="10"/>
      <c r="T70" s="6"/>
      <c r="U70" s="7"/>
      <c r="V70" s="7"/>
      <c r="W70" s="7"/>
      <c r="X70" s="7"/>
      <c r="Y70" s="7"/>
      <c r="Z70" s="7"/>
      <c r="AA70" s="7"/>
      <c r="AB70" s="7"/>
      <c r="AC70" s="6"/>
    </row>
    <row r="71" spans="1:29" x14ac:dyDescent="0.2">
      <c r="A71" s="24">
        <v>6</v>
      </c>
      <c r="B71" s="19">
        <f t="shared" si="0"/>
        <v>100</v>
      </c>
      <c r="C71" s="19">
        <f t="shared" si="1"/>
        <v>113.9257891122635</v>
      </c>
      <c r="D71" s="19">
        <f t="shared" si="2"/>
        <v>107.25770168833321</v>
      </c>
      <c r="E71" s="19">
        <f t="shared" si="3"/>
        <v>113.31486348890624</v>
      </c>
      <c r="F71" s="19" t="str">
        <f t="shared" si="4"/>
        <v/>
      </c>
      <c r="G71" s="19" t="str">
        <f t="shared" si="5"/>
        <v/>
      </c>
      <c r="H71" s="19" t="str">
        <f t="shared" si="6"/>
        <v/>
      </c>
      <c r="I71" s="19" t="str">
        <f t="shared" si="7"/>
        <v/>
      </c>
      <c r="J71" s="19" t="str">
        <f t="shared" si="8"/>
        <v/>
      </c>
      <c r="K71" s="17"/>
      <c r="L71" s="10"/>
      <c r="M71" s="10"/>
      <c r="N71" s="10"/>
      <c r="O71" s="10"/>
      <c r="P71" s="10"/>
      <c r="Q71" s="10"/>
      <c r="R71" s="10"/>
      <c r="T71" s="6"/>
      <c r="U71" s="7"/>
      <c r="V71" s="7"/>
      <c r="W71" s="7"/>
      <c r="X71" s="7"/>
      <c r="Y71" s="7"/>
      <c r="Z71" s="7"/>
      <c r="AA71" s="7"/>
      <c r="AB71" s="7"/>
      <c r="AC71" s="6"/>
    </row>
    <row r="72" spans="1:29" x14ac:dyDescent="0.2">
      <c r="A72" s="24">
        <v>7</v>
      </c>
      <c r="B72" s="19">
        <f t="shared" si="0"/>
        <v>100</v>
      </c>
      <c r="C72" s="19">
        <f t="shared" si="1"/>
        <v>89.889812487918036</v>
      </c>
      <c r="D72" s="19">
        <f t="shared" si="2"/>
        <v>90.783877827179595</v>
      </c>
      <c r="E72" s="19">
        <f t="shared" si="3"/>
        <v>106.62961531026482</v>
      </c>
      <c r="F72" s="19" t="str">
        <f t="shared" si="4"/>
        <v/>
      </c>
      <c r="G72" s="19" t="str">
        <f t="shared" si="5"/>
        <v/>
      </c>
      <c r="H72" s="19" t="str">
        <f t="shared" si="6"/>
        <v/>
      </c>
      <c r="I72" s="19" t="str">
        <f t="shared" si="7"/>
        <v/>
      </c>
      <c r="J72" s="19" t="str">
        <f t="shared" si="8"/>
        <v/>
      </c>
      <c r="K72" s="17"/>
      <c r="L72" s="10"/>
      <c r="M72" s="10"/>
      <c r="N72" s="10"/>
      <c r="O72" s="10"/>
      <c r="P72" s="10"/>
      <c r="Q72" s="10"/>
      <c r="R72" s="10"/>
      <c r="T72" s="6"/>
      <c r="U72" s="7"/>
      <c r="V72" s="7"/>
      <c r="W72" s="7"/>
      <c r="X72" s="7"/>
      <c r="Y72" s="7"/>
      <c r="Z72" s="7"/>
      <c r="AA72" s="7"/>
      <c r="AB72" s="7"/>
      <c r="AC72" s="6"/>
    </row>
    <row r="73" spans="1:29" x14ac:dyDescent="0.2">
      <c r="A73" s="24">
        <v>8</v>
      </c>
      <c r="B73" s="19">
        <f t="shared" si="0"/>
        <v>100</v>
      </c>
      <c r="C73" s="19">
        <f t="shared" si="1"/>
        <v>104.53224423130447</v>
      </c>
      <c r="D73" s="19">
        <f t="shared" si="2"/>
        <v>117.18214917335794</v>
      </c>
      <c r="E73" s="19">
        <f t="shared" si="3"/>
        <v>109.582748400505</v>
      </c>
      <c r="F73" s="19" t="str">
        <f t="shared" si="4"/>
        <v/>
      </c>
      <c r="G73" s="19" t="str">
        <f t="shared" si="5"/>
        <v/>
      </c>
      <c r="H73" s="19" t="str">
        <f t="shared" si="6"/>
        <v/>
      </c>
      <c r="I73" s="19" t="str">
        <f t="shared" si="7"/>
        <v/>
      </c>
      <c r="J73" s="19" t="str">
        <f t="shared" si="8"/>
        <v/>
      </c>
      <c r="K73" s="17"/>
      <c r="L73" s="10"/>
      <c r="M73" s="10"/>
      <c r="N73" s="10"/>
      <c r="O73" s="10"/>
      <c r="P73" s="10"/>
      <c r="Q73" s="10"/>
      <c r="R73" s="10"/>
      <c r="T73" s="6"/>
      <c r="U73" s="7"/>
      <c r="V73" s="7"/>
      <c r="W73" s="7"/>
      <c r="X73" s="7"/>
      <c r="Y73" s="7"/>
      <c r="Z73" s="7"/>
      <c r="AA73" s="7"/>
      <c r="AB73" s="7"/>
      <c r="AC73" s="6"/>
    </row>
    <row r="74" spans="1:29" x14ac:dyDescent="0.2">
      <c r="A74" s="24">
        <v>9</v>
      </c>
      <c r="B74" s="19">
        <f t="shared" si="0"/>
        <v>100</v>
      </c>
      <c r="C74" s="19">
        <f t="shared" si="1"/>
        <v>110.47814416702168</v>
      </c>
      <c r="D74" s="19">
        <f t="shared" si="2"/>
        <v>114.48204839756977</v>
      </c>
      <c r="E74" s="19">
        <f t="shared" si="3"/>
        <v>107.79688075139893</v>
      </c>
      <c r="F74" s="19" t="str">
        <f t="shared" si="4"/>
        <v/>
      </c>
      <c r="G74" s="19" t="str">
        <f t="shared" si="5"/>
        <v/>
      </c>
      <c r="H74" s="19" t="str">
        <f t="shared" si="6"/>
        <v/>
      </c>
      <c r="I74" s="19" t="str">
        <f t="shared" si="7"/>
        <v/>
      </c>
      <c r="J74" s="19" t="str">
        <f t="shared" si="8"/>
        <v/>
      </c>
      <c r="K74" s="17"/>
      <c r="L74" s="10"/>
      <c r="M74" s="10"/>
      <c r="N74" s="10"/>
      <c r="O74" s="10"/>
      <c r="P74" s="10"/>
      <c r="Q74" s="10"/>
      <c r="R74" s="10"/>
      <c r="T74" s="6"/>
      <c r="U74" s="7"/>
      <c r="V74" s="7"/>
      <c r="W74" s="7"/>
      <c r="X74" s="7"/>
      <c r="Y74" s="7"/>
      <c r="Z74" s="7"/>
      <c r="AA74" s="7"/>
      <c r="AB74" s="7"/>
      <c r="AC74" s="6"/>
    </row>
    <row r="75" spans="1:29" x14ac:dyDescent="0.2">
      <c r="A75" s="24">
        <v>10</v>
      </c>
      <c r="B75" s="19">
        <f t="shared" si="0"/>
        <v>100</v>
      </c>
      <c r="C75" s="19">
        <f t="shared" si="1"/>
        <v>90.831532504952264</v>
      </c>
      <c r="D75" s="19">
        <f t="shared" si="2"/>
        <v>95.37283579017776</v>
      </c>
      <c r="E75" s="19">
        <f t="shared" si="3"/>
        <v>87.540904530369673</v>
      </c>
      <c r="F75" s="19" t="str">
        <f t="shared" si="4"/>
        <v/>
      </c>
      <c r="G75" s="19" t="str">
        <f t="shared" si="5"/>
        <v/>
      </c>
      <c r="H75" s="19" t="str">
        <f t="shared" si="6"/>
        <v/>
      </c>
      <c r="I75" s="19" t="str">
        <f t="shared" si="7"/>
        <v/>
      </c>
      <c r="J75" s="19" t="str">
        <f t="shared" si="8"/>
        <v/>
      </c>
      <c r="K75" s="17"/>
      <c r="L75" s="10"/>
      <c r="M75" s="10"/>
      <c r="N75" s="10"/>
      <c r="O75" s="10"/>
      <c r="P75" s="10"/>
      <c r="Q75" s="10"/>
      <c r="R75" s="10"/>
      <c r="T75" s="6"/>
      <c r="U75" s="7"/>
      <c r="V75" s="7"/>
      <c r="W75" s="7"/>
      <c r="X75" s="7"/>
      <c r="Y75" s="7"/>
      <c r="Z75" s="7"/>
      <c r="AA75" s="7"/>
      <c r="AB75" s="7"/>
      <c r="AC75" s="6"/>
    </row>
    <row r="76" spans="1:29" x14ac:dyDescent="0.2">
      <c r="A76" s="24">
        <v>11</v>
      </c>
      <c r="B76" s="19">
        <f t="shared" si="0"/>
        <v>100</v>
      </c>
      <c r="C76" s="19">
        <f t="shared" ref="C76:C77" si="9">IF((B20&lt;&gt;0)*ISNUMBER(C20),100*(C20/B20),"")</f>
        <v>98.563777294459186</v>
      </c>
      <c r="D76" s="19">
        <f t="shared" ref="D76:D77" si="10">IF((B20&lt;&gt;0)*ISNUMBER(D20),100*(D20/B20),"")</f>
        <v>100.37749949698672</v>
      </c>
      <c r="E76" s="19">
        <f t="shared" ref="E76:E77" si="11">IF((B20&lt;&gt;0)*ISNUMBER(E20),100*(E20/B20),"")</f>
        <v>104.28567322340496</v>
      </c>
      <c r="F76" s="19" t="str">
        <f t="shared" ref="F76:F77" si="12">IF((B20&lt;&gt;0)*ISNUMBER(F20),100*(F20/B20),"")</f>
        <v/>
      </c>
      <c r="G76" s="19" t="str">
        <f t="shared" si="5"/>
        <v/>
      </c>
      <c r="H76" s="19" t="str">
        <f t="shared" si="6"/>
        <v/>
      </c>
      <c r="I76" s="19" t="str">
        <f t="shared" si="7"/>
        <v/>
      </c>
      <c r="J76" s="19" t="str">
        <f t="shared" si="8"/>
        <v/>
      </c>
      <c r="K76" s="17"/>
      <c r="L76" s="10"/>
      <c r="M76" s="10"/>
      <c r="N76" s="10"/>
      <c r="O76" s="10"/>
      <c r="P76" s="10"/>
      <c r="Q76" s="10"/>
      <c r="R76" s="10"/>
      <c r="T76" s="6"/>
      <c r="U76" s="7"/>
      <c r="V76" s="7"/>
      <c r="W76" s="7"/>
      <c r="X76" s="7"/>
      <c r="Y76" s="7"/>
      <c r="Z76" s="7"/>
      <c r="AA76" s="7"/>
      <c r="AB76" s="7"/>
      <c r="AC76" s="6"/>
    </row>
    <row r="77" spans="1:29" x14ac:dyDescent="0.2">
      <c r="A77" s="24">
        <v>12</v>
      </c>
      <c r="B77" s="19" t="str">
        <f t="shared" si="0"/>
        <v/>
      </c>
      <c r="C77" s="19" t="str">
        <f t="shared" si="9"/>
        <v/>
      </c>
      <c r="D77" s="19" t="str">
        <f t="shared" si="10"/>
        <v/>
      </c>
      <c r="E77" s="19" t="str">
        <f t="shared" si="11"/>
        <v/>
      </c>
      <c r="F77" s="19" t="str">
        <f t="shared" si="12"/>
        <v/>
      </c>
      <c r="G77" s="19" t="str">
        <f t="shared" si="5"/>
        <v/>
      </c>
      <c r="H77" s="19" t="str">
        <f t="shared" si="6"/>
        <v/>
      </c>
      <c r="I77" s="19" t="str">
        <f t="shared" si="7"/>
        <v/>
      </c>
      <c r="J77" s="19" t="str">
        <f t="shared" si="8"/>
        <v/>
      </c>
      <c r="K77" s="17"/>
      <c r="L77" s="10"/>
      <c r="M77" s="10"/>
      <c r="N77" s="10"/>
      <c r="O77" s="10"/>
      <c r="P77" s="10"/>
      <c r="Q77" s="10"/>
      <c r="R77" s="10"/>
      <c r="T77" s="6"/>
      <c r="U77" s="7"/>
      <c r="V77" s="7"/>
      <c r="W77" s="7"/>
      <c r="X77" s="7"/>
      <c r="Y77" s="7"/>
      <c r="Z77" s="7"/>
      <c r="AA77" s="7"/>
      <c r="AB77" s="7"/>
      <c r="AC77" s="6"/>
    </row>
    <row r="78" spans="1:29" x14ac:dyDescent="0.2">
      <c r="A78" s="24">
        <v>13</v>
      </c>
      <c r="B78" s="19"/>
      <c r="C78" s="19"/>
      <c r="D78" s="19"/>
      <c r="E78" s="19"/>
      <c r="F78" s="19"/>
      <c r="G78" s="19" t="str">
        <f t="shared" si="5"/>
        <v/>
      </c>
      <c r="H78" s="19" t="str">
        <f t="shared" si="6"/>
        <v/>
      </c>
      <c r="I78" s="19" t="str">
        <f t="shared" si="7"/>
        <v/>
      </c>
      <c r="J78" s="19" t="str">
        <f t="shared" si="8"/>
        <v/>
      </c>
      <c r="K78" s="17"/>
      <c r="L78" s="10"/>
      <c r="M78" s="10"/>
      <c r="N78" s="10"/>
      <c r="O78" s="10"/>
      <c r="P78" s="10"/>
      <c r="Q78" s="10"/>
      <c r="R78" s="10"/>
      <c r="T78" s="6"/>
      <c r="U78" s="7"/>
      <c r="V78" s="7"/>
      <c r="W78" s="7"/>
      <c r="X78" s="7"/>
      <c r="Y78" s="7"/>
      <c r="Z78" s="7"/>
      <c r="AA78" s="7"/>
      <c r="AB78" s="7"/>
      <c r="AC78" s="6"/>
    </row>
    <row r="79" spans="1:29" x14ac:dyDescent="0.2">
      <c r="A79" s="24">
        <v>14</v>
      </c>
      <c r="B79" s="19"/>
      <c r="C79" s="19"/>
      <c r="D79" s="19"/>
      <c r="E79" s="19"/>
      <c r="F79" s="19"/>
      <c r="G79" s="19" t="str">
        <f t="shared" si="5"/>
        <v/>
      </c>
      <c r="H79" s="19" t="str">
        <f t="shared" si="6"/>
        <v/>
      </c>
      <c r="I79" s="19" t="str">
        <f t="shared" si="7"/>
        <v/>
      </c>
      <c r="J79" s="19" t="str">
        <f t="shared" si="8"/>
        <v/>
      </c>
      <c r="K79" s="17"/>
      <c r="L79" s="10"/>
      <c r="M79" s="10"/>
      <c r="N79" s="10"/>
      <c r="O79" s="10"/>
      <c r="P79" s="10"/>
      <c r="Q79" s="10"/>
      <c r="R79" s="10"/>
      <c r="T79" s="6"/>
      <c r="U79" s="7"/>
      <c r="V79" s="7"/>
      <c r="W79" s="7"/>
      <c r="X79" s="7"/>
      <c r="Y79" s="7"/>
      <c r="Z79" s="7"/>
      <c r="AA79" s="7"/>
      <c r="AB79" s="7"/>
      <c r="AC79" s="6"/>
    </row>
    <row r="80" spans="1:29" x14ac:dyDescent="0.2">
      <c r="A80" s="24">
        <v>15</v>
      </c>
      <c r="B80" s="19"/>
      <c r="C80" s="19"/>
      <c r="D80" s="19"/>
      <c r="E80" s="19"/>
      <c r="F80" s="19"/>
      <c r="G80" s="19" t="str">
        <f t="shared" si="5"/>
        <v/>
      </c>
      <c r="H80" s="19" t="str">
        <f t="shared" si="6"/>
        <v/>
      </c>
      <c r="I80" s="19" t="str">
        <f t="shared" si="7"/>
        <v/>
      </c>
      <c r="J80" s="19" t="str">
        <f t="shared" si="8"/>
        <v/>
      </c>
      <c r="K80" s="17"/>
      <c r="L80" s="10"/>
      <c r="M80" s="10"/>
      <c r="N80" s="10"/>
      <c r="O80" s="10"/>
      <c r="P80" s="10"/>
      <c r="Q80" s="10"/>
      <c r="R80" s="10"/>
      <c r="T80" s="6"/>
      <c r="U80" s="7"/>
      <c r="V80" s="7"/>
      <c r="W80" s="7"/>
      <c r="X80" s="7"/>
      <c r="Y80" s="7"/>
      <c r="Z80" s="7"/>
      <c r="AA80" s="7"/>
      <c r="AB80" s="7"/>
      <c r="AC80" s="6"/>
    </row>
    <row r="81" spans="1:29" x14ac:dyDescent="0.2">
      <c r="A81" s="24">
        <v>16</v>
      </c>
      <c r="B81" s="19"/>
      <c r="C81" s="19"/>
      <c r="D81" s="19"/>
      <c r="E81" s="19"/>
      <c r="F81" s="19"/>
      <c r="G81" s="19" t="str">
        <f t="shared" si="5"/>
        <v/>
      </c>
      <c r="H81" s="19" t="str">
        <f t="shared" si="6"/>
        <v/>
      </c>
      <c r="I81" s="19" t="str">
        <f t="shared" si="7"/>
        <v/>
      </c>
      <c r="J81" s="19" t="str">
        <f t="shared" si="8"/>
        <v/>
      </c>
      <c r="K81" s="17"/>
      <c r="L81" s="10"/>
      <c r="M81" s="10"/>
      <c r="N81" s="10"/>
      <c r="O81" s="10"/>
      <c r="P81" s="10"/>
      <c r="Q81" s="10"/>
      <c r="R81" s="10"/>
      <c r="T81" s="6"/>
      <c r="U81" s="7"/>
      <c r="V81" s="7"/>
      <c r="W81" s="7"/>
      <c r="X81" s="7"/>
      <c r="Y81" s="7"/>
      <c r="Z81" s="7"/>
      <c r="AA81" s="7"/>
      <c r="AB81" s="7"/>
      <c r="AC81" s="6"/>
    </row>
    <row r="82" spans="1:29" x14ac:dyDescent="0.2">
      <c r="A82" s="24">
        <v>17</v>
      </c>
      <c r="B82" s="19"/>
      <c r="C82" s="19"/>
      <c r="D82" s="19"/>
      <c r="E82" s="19"/>
      <c r="F82" s="19" t="str">
        <f t="shared" si="4"/>
        <v/>
      </c>
      <c r="G82" s="19" t="str">
        <f t="shared" si="5"/>
        <v/>
      </c>
      <c r="H82" s="19" t="str">
        <f t="shared" si="6"/>
        <v/>
      </c>
      <c r="I82" s="19" t="str">
        <f t="shared" si="7"/>
        <v/>
      </c>
      <c r="J82" s="19" t="str">
        <f t="shared" si="8"/>
        <v/>
      </c>
      <c r="K82" s="17"/>
      <c r="L82" s="10"/>
      <c r="M82" s="10"/>
      <c r="N82" s="10"/>
      <c r="O82" s="10"/>
      <c r="P82" s="10"/>
      <c r="Q82" s="10"/>
      <c r="R82" s="10"/>
      <c r="T82" s="6"/>
      <c r="U82" s="7"/>
      <c r="V82" s="7"/>
      <c r="W82" s="7"/>
      <c r="X82" s="7"/>
      <c r="Y82" s="7"/>
      <c r="Z82" s="7"/>
      <c r="AA82" s="7"/>
      <c r="AB82" s="7"/>
      <c r="AC82" s="6"/>
    </row>
    <row r="83" spans="1:29" x14ac:dyDescent="0.2">
      <c r="A83" s="24">
        <v>18</v>
      </c>
      <c r="B83" s="19" t="str">
        <f t="shared" si="0"/>
        <v/>
      </c>
      <c r="C83" s="19" t="str">
        <f t="shared" ref="C83" si="13">IF((B27&lt;&gt;0)*ISNUMBER(C27),100*(C27/B27),"")</f>
        <v/>
      </c>
      <c r="D83" s="19" t="str">
        <f t="shared" ref="D83" si="14">IF((B27&lt;&gt;0)*ISNUMBER(D27),100*(D27/B27),"")</f>
        <v/>
      </c>
      <c r="E83" s="19" t="str">
        <f t="shared" ref="E83" si="15">IF((B27&lt;&gt;0)*ISNUMBER(E27),100*(E27/B27),"")</f>
        <v/>
      </c>
      <c r="F83" s="19" t="str">
        <f t="shared" si="4"/>
        <v/>
      </c>
      <c r="G83" s="19" t="str">
        <f t="shared" si="5"/>
        <v/>
      </c>
      <c r="H83" s="19" t="str">
        <f t="shared" si="6"/>
        <v/>
      </c>
      <c r="I83" s="19" t="str">
        <f t="shared" si="7"/>
        <v/>
      </c>
      <c r="J83" s="19" t="str">
        <f t="shared" si="8"/>
        <v/>
      </c>
      <c r="K83" s="17"/>
      <c r="L83" s="10"/>
      <c r="M83" s="10"/>
      <c r="N83" s="10"/>
      <c r="O83" s="10"/>
      <c r="P83" s="10"/>
      <c r="Q83" s="10"/>
      <c r="R83" s="10"/>
      <c r="T83" s="6"/>
      <c r="U83" s="7"/>
      <c r="V83" s="7"/>
      <c r="W83" s="7"/>
      <c r="X83" s="7"/>
      <c r="Y83" s="7"/>
      <c r="Z83" s="7"/>
      <c r="AA83" s="7"/>
      <c r="AB83" s="7"/>
      <c r="AC83" s="6"/>
    </row>
    <row r="84" spans="1:29" x14ac:dyDescent="0.2">
      <c r="A84" s="24">
        <v>19</v>
      </c>
      <c r="B84" s="19"/>
      <c r="C84" s="19"/>
      <c r="D84" s="19"/>
      <c r="E84" s="19"/>
      <c r="F84" s="19" t="str">
        <f t="shared" si="4"/>
        <v/>
      </c>
      <c r="G84" s="19" t="str">
        <f t="shared" si="5"/>
        <v/>
      </c>
      <c r="H84" s="19" t="str">
        <f t="shared" si="6"/>
        <v/>
      </c>
      <c r="I84" s="19" t="str">
        <f t="shared" si="7"/>
        <v/>
      </c>
      <c r="J84" s="19" t="str">
        <f t="shared" si="8"/>
        <v/>
      </c>
      <c r="K84" s="17"/>
      <c r="L84" s="10"/>
      <c r="M84" s="10"/>
      <c r="N84" s="10"/>
      <c r="O84" s="10"/>
      <c r="P84" s="10"/>
      <c r="Q84" s="10"/>
      <c r="R84" s="10"/>
      <c r="T84" s="6"/>
      <c r="U84" s="7"/>
      <c r="V84" s="7"/>
      <c r="W84" s="7"/>
      <c r="X84" s="7"/>
      <c r="Y84" s="7"/>
      <c r="Z84" s="7"/>
      <c r="AA84" s="7"/>
      <c r="AB84" s="7"/>
      <c r="AC84" s="6"/>
    </row>
    <row r="85" spans="1:29" x14ac:dyDescent="0.2">
      <c r="A85" s="24">
        <v>20</v>
      </c>
      <c r="B85" s="19" t="str">
        <f t="shared" si="0"/>
        <v/>
      </c>
      <c r="C85" s="19" t="str">
        <f t="shared" si="1"/>
        <v/>
      </c>
      <c r="D85" s="19" t="str">
        <f t="shared" si="2"/>
        <v/>
      </c>
      <c r="E85" s="19" t="str">
        <f t="shared" si="3"/>
        <v/>
      </c>
      <c r="F85" s="19" t="str">
        <f t="shared" si="4"/>
        <v/>
      </c>
      <c r="G85" s="19" t="str">
        <f t="shared" si="5"/>
        <v/>
      </c>
      <c r="H85" s="19" t="str">
        <f t="shared" si="6"/>
        <v/>
      </c>
      <c r="I85" s="19" t="str">
        <f t="shared" si="7"/>
        <v/>
      </c>
      <c r="J85" s="19" t="str">
        <f t="shared" si="8"/>
        <v/>
      </c>
      <c r="K85" s="17"/>
      <c r="L85" s="10"/>
      <c r="M85" s="10"/>
      <c r="N85" s="10"/>
      <c r="O85" s="10"/>
      <c r="P85" s="10"/>
      <c r="Q85" s="10"/>
      <c r="R85" s="10"/>
      <c r="T85" s="6"/>
      <c r="U85" s="7"/>
      <c r="V85" s="7"/>
      <c r="W85" s="7"/>
      <c r="X85" s="7"/>
      <c r="Y85" s="7"/>
      <c r="Z85" s="7"/>
      <c r="AA85" s="7"/>
      <c r="AB85" s="7"/>
      <c r="AC85" s="6"/>
    </row>
    <row r="86" spans="1:29" x14ac:dyDescent="0.2">
      <c r="A86" s="24">
        <v>21</v>
      </c>
      <c r="B86" s="19" t="str">
        <f t="shared" si="0"/>
        <v/>
      </c>
      <c r="C86" s="19" t="str">
        <f t="shared" si="1"/>
        <v/>
      </c>
      <c r="D86" s="19" t="str">
        <f t="shared" si="2"/>
        <v/>
      </c>
      <c r="E86" s="19" t="str">
        <f t="shared" si="3"/>
        <v/>
      </c>
      <c r="F86" s="19" t="str">
        <f t="shared" si="4"/>
        <v/>
      </c>
      <c r="G86" s="19" t="str">
        <f t="shared" si="5"/>
        <v/>
      </c>
      <c r="H86" s="19" t="str">
        <f t="shared" si="6"/>
        <v/>
      </c>
      <c r="I86" s="19" t="str">
        <f t="shared" si="7"/>
        <v/>
      </c>
      <c r="J86" s="19" t="str">
        <f t="shared" si="8"/>
        <v/>
      </c>
      <c r="K86" s="17"/>
      <c r="L86" s="10"/>
      <c r="M86" s="10"/>
      <c r="N86" s="10"/>
      <c r="O86" s="10"/>
      <c r="P86" s="10"/>
      <c r="Q86" s="10"/>
      <c r="R86" s="10"/>
      <c r="T86" s="6"/>
      <c r="U86" s="7"/>
      <c r="V86" s="7"/>
      <c r="W86" s="7"/>
      <c r="X86" s="7"/>
      <c r="Y86" s="7"/>
      <c r="Z86" s="7"/>
      <c r="AA86" s="7"/>
      <c r="AB86" s="7"/>
      <c r="AC86" s="6"/>
    </row>
    <row r="87" spans="1:29" x14ac:dyDescent="0.2">
      <c r="A87" s="24">
        <v>22</v>
      </c>
      <c r="B87" s="19" t="str">
        <f t="shared" si="0"/>
        <v/>
      </c>
      <c r="C87" s="19" t="str">
        <f t="shared" si="1"/>
        <v/>
      </c>
      <c r="D87" s="19" t="str">
        <f t="shared" si="2"/>
        <v/>
      </c>
      <c r="E87" s="19" t="str">
        <f t="shared" si="3"/>
        <v/>
      </c>
      <c r="F87" s="19" t="str">
        <f t="shared" si="4"/>
        <v/>
      </c>
      <c r="G87" s="19" t="str">
        <f t="shared" si="5"/>
        <v/>
      </c>
      <c r="H87" s="19" t="str">
        <f t="shared" si="6"/>
        <v/>
      </c>
      <c r="I87" s="19" t="str">
        <f t="shared" si="7"/>
        <v/>
      </c>
      <c r="J87" s="19" t="str">
        <f t="shared" si="8"/>
        <v/>
      </c>
      <c r="K87" s="17"/>
      <c r="L87" s="10"/>
      <c r="M87" s="10"/>
      <c r="N87" s="10"/>
      <c r="O87" s="10"/>
      <c r="P87" s="10"/>
      <c r="Q87" s="10"/>
      <c r="R87" s="10"/>
      <c r="T87" s="6"/>
      <c r="U87" s="7"/>
      <c r="V87" s="7"/>
      <c r="W87" s="7"/>
      <c r="X87" s="7"/>
      <c r="Y87" s="7"/>
      <c r="Z87" s="7"/>
      <c r="AA87" s="7"/>
      <c r="AB87" s="7"/>
      <c r="AC87" s="6"/>
    </row>
    <row r="88" spans="1:29" x14ac:dyDescent="0.2">
      <c r="A88" s="24">
        <v>23</v>
      </c>
      <c r="B88" s="19" t="str">
        <f t="shared" si="0"/>
        <v/>
      </c>
      <c r="C88" s="19" t="str">
        <f t="shared" si="1"/>
        <v/>
      </c>
      <c r="D88" s="19" t="str">
        <f t="shared" si="2"/>
        <v/>
      </c>
      <c r="E88" s="19" t="str">
        <f t="shared" si="3"/>
        <v/>
      </c>
      <c r="F88" s="19" t="str">
        <f t="shared" si="4"/>
        <v/>
      </c>
      <c r="G88" s="19" t="str">
        <f t="shared" si="5"/>
        <v/>
      </c>
      <c r="H88" s="19" t="str">
        <f t="shared" si="6"/>
        <v/>
      </c>
      <c r="I88" s="19" t="str">
        <f t="shared" si="7"/>
        <v/>
      </c>
      <c r="J88" s="19" t="str">
        <f t="shared" si="8"/>
        <v/>
      </c>
      <c r="K88" s="17"/>
      <c r="L88" s="10"/>
      <c r="M88" s="10"/>
      <c r="N88" s="10"/>
      <c r="O88" s="10"/>
      <c r="P88" s="10"/>
      <c r="Q88" s="10"/>
      <c r="R88" s="10"/>
      <c r="T88" s="6"/>
      <c r="U88" s="7"/>
      <c r="V88" s="7"/>
      <c r="W88" s="7"/>
      <c r="X88" s="7"/>
      <c r="Y88" s="7"/>
      <c r="Z88" s="7"/>
      <c r="AA88" s="7"/>
      <c r="AB88" s="7"/>
      <c r="AC88" s="6"/>
    </row>
    <row r="89" spans="1:29" x14ac:dyDescent="0.2">
      <c r="A89" s="24">
        <v>24</v>
      </c>
      <c r="B89" s="19" t="str">
        <f t="shared" si="0"/>
        <v/>
      </c>
      <c r="C89" s="19" t="str">
        <f t="shared" si="1"/>
        <v/>
      </c>
      <c r="D89" s="19" t="str">
        <f t="shared" si="2"/>
        <v/>
      </c>
      <c r="E89" s="19" t="str">
        <f t="shared" si="3"/>
        <v/>
      </c>
      <c r="F89" s="19" t="str">
        <f t="shared" si="4"/>
        <v/>
      </c>
      <c r="G89" s="19" t="str">
        <f t="shared" si="5"/>
        <v/>
      </c>
      <c r="H89" s="19" t="str">
        <f t="shared" si="6"/>
        <v/>
      </c>
      <c r="I89" s="19" t="str">
        <f t="shared" si="7"/>
        <v/>
      </c>
      <c r="J89" s="19" t="str">
        <f t="shared" si="8"/>
        <v/>
      </c>
      <c r="K89" s="17"/>
      <c r="L89" s="10"/>
      <c r="M89" s="10"/>
      <c r="N89" s="10"/>
      <c r="O89" s="10"/>
      <c r="P89" s="10"/>
      <c r="Q89" s="10"/>
      <c r="R89" s="10"/>
      <c r="T89" s="6"/>
      <c r="U89" s="7"/>
      <c r="V89" s="7"/>
      <c r="W89" s="7"/>
      <c r="X89" s="7"/>
      <c r="Y89" s="7"/>
      <c r="Z89" s="7"/>
      <c r="AA89" s="7"/>
      <c r="AB89" s="7"/>
      <c r="AC89" s="6"/>
    </row>
    <row r="90" spans="1:29" x14ac:dyDescent="0.2">
      <c r="A90" s="24">
        <v>25</v>
      </c>
      <c r="B90" s="19" t="str">
        <f t="shared" si="0"/>
        <v/>
      </c>
      <c r="C90" s="19" t="str">
        <f t="shared" si="1"/>
        <v/>
      </c>
      <c r="D90" s="19" t="str">
        <f t="shared" si="2"/>
        <v/>
      </c>
      <c r="E90" s="19" t="str">
        <f t="shared" si="3"/>
        <v/>
      </c>
      <c r="F90" s="19" t="str">
        <f t="shared" si="4"/>
        <v/>
      </c>
      <c r="G90" s="19" t="str">
        <f t="shared" si="5"/>
        <v/>
      </c>
      <c r="H90" s="19" t="str">
        <f t="shared" si="6"/>
        <v/>
      </c>
      <c r="I90" s="19" t="str">
        <f t="shared" si="7"/>
        <v/>
      </c>
      <c r="J90" s="19" t="str">
        <f t="shared" si="8"/>
        <v/>
      </c>
      <c r="K90" s="17"/>
      <c r="L90" s="10"/>
      <c r="M90" s="10"/>
      <c r="N90" s="10"/>
      <c r="O90" s="10"/>
      <c r="P90" s="10"/>
      <c r="Q90" s="10"/>
      <c r="R90" s="10"/>
      <c r="T90" s="6"/>
      <c r="U90" s="7"/>
      <c r="V90" s="7"/>
      <c r="W90" s="7"/>
      <c r="X90" s="7"/>
      <c r="Y90" s="7"/>
      <c r="Z90" s="7"/>
      <c r="AA90" s="7"/>
      <c r="AB90" s="7"/>
      <c r="AC90" s="6"/>
    </row>
    <row r="91" spans="1:29" x14ac:dyDescent="0.2">
      <c r="A91" s="24">
        <v>26</v>
      </c>
      <c r="B91" s="19" t="str">
        <f t="shared" si="0"/>
        <v/>
      </c>
      <c r="C91" s="19" t="str">
        <f t="shared" si="1"/>
        <v/>
      </c>
      <c r="D91" s="19" t="str">
        <f t="shared" si="2"/>
        <v/>
      </c>
      <c r="E91" s="19" t="str">
        <f t="shared" si="3"/>
        <v/>
      </c>
      <c r="F91" s="19" t="str">
        <f t="shared" si="4"/>
        <v/>
      </c>
      <c r="G91" s="19" t="str">
        <f t="shared" si="5"/>
        <v/>
      </c>
      <c r="H91" s="19" t="str">
        <f t="shared" si="6"/>
        <v/>
      </c>
      <c r="I91" s="19" t="str">
        <f t="shared" si="7"/>
        <v/>
      </c>
      <c r="J91" s="19" t="str">
        <f t="shared" si="8"/>
        <v/>
      </c>
      <c r="K91" s="17"/>
      <c r="L91" s="10"/>
      <c r="M91" s="10"/>
      <c r="N91" s="10"/>
      <c r="O91" s="10"/>
      <c r="P91" s="10"/>
      <c r="Q91" s="10"/>
      <c r="R91" s="10"/>
      <c r="T91" s="6"/>
      <c r="U91" s="7"/>
      <c r="V91" s="7"/>
      <c r="W91" s="7"/>
      <c r="X91" s="7"/>
      <c r="Y91" s="7"/>
      <c r="Z91" s="7"/>
      <c r="AA91" s="7"/>
      <c r="AB91" s="7"/>
      <c r="AC91" s="6"/>
    </row>
    <row r="92" spans="1:29" x14ac:dyDescent="0.2">
      <c r="A92" s="24">
        <v>27</v>
      </c>
      <c r="B92" s="19" t="str">
        <f t="shared" si="0"/>
        <v/>
      </c>
      <c r="C92" s="19" t="str">
        <f t="shared" si="1"/>
        <v/>
      </c>
      <c r="D92" s="19" t="str">
        <f t="shared" si="2"/>
        <v/>
      </c>
      <c r="E92" s="19" t="str">
        <f t="shared" si="3"/>
        <v/>
      </c>
      <c r="F92" s="19" t="str">
        <f t="shared" si="4"/>
        <v/>
      </c>
      <c r="G92" s="19" t="str">
        <f t="shared" si="5"/>
        <v/>
      </c>
      <c r="H92" s="19" t="str">
        <f t="shared" si="6"/>
        <v/>
      </c>
      <c r="I92" s="19" t="str">
        <f t="shared" si="7"/>
        <v/>
      </c>
      <c r="J92" s="19" t="str">
        <f t="shared" si="8"/>
        <v/>
      </c>
      <c r="K92" s="17"/>
      <c r="L92" s="10"/>
      <c r="M92" s="10"/>
      <c r="N92" s="10"/>
      <c r="O92" s="10"/>
      <c r="P92" s="10"/>
      <c r="Q92" s="10"/>
      <c r="R92" s="10"/>
      <c r="T92" s="6"/>
      <c r="U92" s="7"/>
      <c r="V92" s="7"/>
      <c r="W92" s="7"/>
      <c r="X92" s="7"/>
      <c r="Y92" s="7"/>
      <c r="Z92" s="7"/>
      <c r="AA92" s="7"/>
      <c r="AB92" s="7"/>
      <c r="AC92" s="6"/>
    </row>
    <row r="93" spans="1:29" x14ac:dyDescent="0.2">
      <c r="A93" s="24">
        <v>28</v>
      </c>
      <c r="B93" s="19" t="str">
        <f t="shared" si="0"/>
        <v/>
      </c>
      <c r="C93" s="19" t="str">
        <f t="shared" si="1"/>
        <v/>
      </c>
      <c r="D93" s="19" t="str">
        <f t="shared" si="2"/>
        <v/>
      </c>
      <c r="E93" s="19" t="str">
        <f t="shared" si="3"/>
        <v/>
      </c>
      <c r="F93" s="19" t="str">
        <f t="shared" si="4"/>
        <v/>
      </c>
      <c r="G93" s="19" t="str">
        <f t="shared" si="5"/>
        <v/>
      </c>
      <c r="H93" s="19" t="str">
        <f t="shared" si="6"/>
        <v/>
      </c>
      <c r="I93" s="19" t="str">
        <f t="shared" si="7"/>
        <v/>
      </c>
      <c r="J93" s="19" t="str">
        <f t="shared" si="8"/>
        <v/>
      </c>
      <c r="K93" s="17"/>
      <c r="L93" s="10"/>
      <c r="M93" s="10"/>
      <c r="N93" s="10"/>
      <c r="O93" s="10"/>
      <c r="P93" s="10"/>
      <c r="Q93" s="10"/>
      <c r="R93" s="10"/>
      <c r="T93" s="6"/>
      <c r="U93" s="7"/>
      <c r="V93" s="7"/>
      <c r="W93" s="7"/>
      <c r="X93" s="7"/>
      <c r="Y93" s="7"/>
      <c r="Z93" s="7"/>
      <c r="AA93" s="7"/>
      <c r="AB93" s="7"/>
      <c r="AC93" s="6"/>
    </row>
    <row r="94" spans="1:29" x14ac:dyDescent="0.2">
      <c r="A94" s="24">
        <v>29</v>
      </c>
      <c r="B94" s="19" t="str">
        <f t="shared" si="0"/>
        <v/>
      </c>
      <c r="C94" s="19" t="str">
        <f t="shared" si="1"/>
        <v/>
      </c>
      <c r="D94" s="19" t="str">
        <f t="shared" si="2"/>
        <v/>
      </c>
      <c r="E94" s="19" t="str">
        <f t="shared" si="3"/>
        <v/>
      </c>
      <c r="F94" s="19" t="str">
        <f t="shared" si="4"/>
        <v/>
      </c>
      <c r="G94" s="19" t="str">
        <f t="shared" si="5"/>
        <v/>
      </c>
      <c r="H94" s="19" t="str">
        <f t="shared" si="6"/>
        <v/>
      </c>
      <c r="I94" s="19" t="str">
        <f t="shared" si="7"/>
        <v/>
      </c>
      <c r="J94" s="19" t="str">
        <f t="shared" si="8"/>
        <v/>
      </c>
      <c r="K94" s="17"/>
      <c r="L94" s="10"/>
      <c r="M94" s="10"/>
      <c r="N94" s="10"/>
      <c r="O94" s="10"/>
      <c r="P94" s="10"/>
      <c r="Q94" s="10"/>
      <c r="R94" s="10"/>
      <c r="T94" s="6"/>
      <c r="U94" s="7"/>
      <c r="V94" s="7"/>
      <c r="W94" s="7"/>
      <c r="X94" s="7"/>
      <c r="Y94" s="7"/>
      <c r="Z94" s="7"/>
      <c r="AA94" s="7"/>
      <c r="AB94" s="7"/>
      <c r="AC94" s="6"/>
    </row>
    <row r="95" spans="1:29" x14ac:dyDescent="0.2">
      <c r="A95" s="24">
        <v>30</v>
      </c>
      <c r="B95" s="19" t="str">
        <f t="shared" si="0"/>
        <v/>
      </c>
      <c r="C95" s="19" t="str">
        <f t="shared" si="1"/>
        <v/>
      </c>
      <c r="D95" s="19" t="str">
        <f t="shared" si="2"/>
        <v/>
      </c>
      <c r="E95" s="19" t="str">
        <f t="shared" si="3"/>
        <v/>
      </c>
      <c r="F95" s="19" t="str">
        <f t="shared" si="4"/>
        <v/>
      </c>
      <c r="G95" s="19" t="str">
        <f t="shared" si="5"/>
        <v/>
      </c>
      <c r="H95" s="19" t="str">
        <f t="shared" si="6"/>
        <v/>
      </c>
      <c r="I95" s="19" t="str">
        <f t="shared" si="7"/>
        <v/>
      </c>
      <c r="J95" s="19" t="str">
        <f t="shared" si="8"/>
        <v/>
      </c>
      <c r="K95" s="17"/>
      <c r="L95" s="10"/>
      <c r="M95" s="10"/>
      <c r="N95" s="10"/>
      <c r="O95" s="10"/>
      <c r="P95" s="10"/>
      <c r="Q95" s="10"/>
      <c r="R95" s="10"/>
      <c r="T95" s="6"/>
      <c r="U95" s="7"/>
      <c r="V95" s="7"/>
      <c r="W95" s="7"/>
      <c r="X95" s="7"/>
      <c r="Y95" s="7"/>
      <c r="Z95" s="7"/>
      <c r="AA95" s="7"/>
      <c r="AB95" s="7"/>
      <c r="AC95" s="6"/>
    </row>
    <row r="96" spans="1:29" x14ac:dyDescent="0.2">
      <c r="A96" s="24">
        <v>31</v>
      </c>
      <c r="B96" s="19" t="str">
        <f t="shared" si="0"/>
        <v/>
      </c>
      <c r="C96" s="19" t="str">
        <f t="shared" si="1"/>
        <v/>
      </c>
      <c r="D96" s="19" t="str">
        <f t="shared" si="2"/>
        <v/>
      </c>
      <c r="E96" s="19" t="str">
        <f t="shared" si="3"/>
        <v/>
      </c>
      <c r="F96" s="19" t="str">
        <f t="shared" si="4"/>
        <v/>
      </c>
      <c r="G96" s="19" t="str">
        <f t="shared" si="5"/>
        <v/>
      </c>
      <c r="H96" s="19" t="str">
        <f t="shared" si="6"/>
        <v/>
      </c>
      <c r="I96" s="19" t="str">
        <f t="shared" si="7"/>
        <v/>
      </c>
      <c r="J96" s="19" t="str">
        <f t="shared" si="8"/>
        <v/>
      </c>
      <c r="K96" s="17"/>
      <c r="L96" s="10"/>
      <c r="M96" s="10"/>
      <c r="N96" s="10"/>
      <c r="O96" s="10"/>
      <c r="P96" s="10"/>
      <c r="Q96" s="10"/>
      <c r="R96" s="10"/>
      <c r="T96" s="6"/>
      <c r="U96" s="7"/>
      <c r="V96" s="7"/>
      <c r="W96" s="7"/>
      <c r="X96" s="7"/>
      <c r="Y96" s="7"/>
      <c r="Z96" s="7"/>
      <c r="AA96" s="7"/>
      <c r="AB96" s="7"/>
      <c r="AC96" s="6"/>
    </row>
    <row r="97" spans="1:29" x14ac:dyDescent="0.2">
      <c r="A97" s="24">
        <v>32</v>
      </c>
      <c r="B97" s="19" t="str">
        <f t="shared" si="0"/>
        <v/>
      </c>
      <c r="C97" s="19" t="str">
        <f t="shared" si="1"/>
        <v/>
      </c>
      <c r="D97" s="19" t="str">
        <f t="shared" si="2"/>
        <v/>
      </c>
      <c r="E97" s="19" t="str">
        <f t="shared" si="3"/>
        <v/>
      </c>
      <c r="F97" s="19" t="str">
        <f t="shared" si="4"/>
        <v/>
      </c>
      <c r="G97" s="19" t="str">
        <f t="shared" si="5"/>
        <v/>
      </c>
      <c r="H97" s="19" t="str">
        <f t="shared" si="6"/>
        <v/>
      </c>
      <c r="I97" s="19" t="str">
        <f t="shared" si="7"/>
        <v/>
      </c>
      <c r="J97" s="19" t="str">
        <f t="shared" si="8"/>
        <v/>
      </c>
      <c r="K97" s="17"/>
      <c r="L97" s="10"/>
      <c r="M97" s="10"/>
      <c r="N97" s="10"/>
      <c r="O97" s="10"/>
      <c r="P97" s="10"/>
      <c r="Q97" s="10"/>
      <c r="R97" s="10"/>
      <c r="T97" s="6"/>
      <c r="U97" s="7"/>
      <c r="V97" s="7"/>
      <c r="W97" s="7"/>
      <c r="X97" s="7"/>
      <c r="Y97" s="7"/>
      <c r="Z97" s="7"/>
      <c r="AA97" s="7"/>
      <c r="AB97" s="7"/>
      <c r="AC97" s="6"/>
    </row>
    <row r="98" spans="1:29" x14ac:dyDescent="0.2">
      <c r="A98" s="24">
        <v>33</v>
      </c>
      <c r="B98" s="19" t="str">
        <f t="shared" si="0"/>
        <v/>
      </c>
      <c r="C98" s="19" t="str">
        <f t="shared" si="1"/>
        <v/>
      </c>
      <c r="D98" s="19" t="str">
        <f t="shared" si="2"/>
        <v/>
      </c>
      <c r="E98" s="19" t="str">
        <f t="shared" si="3"/>
        <v/>
      </c>
      <c r="F98" s="19" t="str">
        <f t="shared" si="4"/>
        <v/>
      </c>
      <c r="G98" s="19" t="str">
        <f t="shared" si="5"/>
        <v/>
      </c>
      <c r="H98" s="19" t="str">
        <f t="shared" si="6"/>
        <v/>
      </c>
      <c r="I98" s="19" t="str">
        <f t="shared" si="7"/>
        <v/>
      </c>
      <c r="J98" s="19" t="str">
        <f t="shared" si="8"/>
        <v/>
      </c>
      <c r="K98" s="17"/>
      <c r="L98" s="10"/>
      <c r="M98" s="10"/>
      <c r="N98" s="10"/>
      <c r="O98" s="10"/>
      <c r="P98" s="10"/>
      <c r="Q98" s="10"/>
      <c r="R98" s="10"/>
      <c r="T98" s="6"/>
      <c r="U98" s="7"/>
      <c r="V98" s="7"/>
      <c r="W98" s="7"/>
      <c r="X98" s="7"/>
      <c r="Y98" s="7"/>
      <c r="Z98" s="7"/>
      <c r="AA98" s="7"/>
      <c r="AB98" s="7"/>
      <c r="AC98" s="6"/>
    </row>
    <row r="99" spans="1:29" x14ac:dyDescent="0.2">
      <c r="A99" s="24">
        <v>34</v>
      </c>
      <c r="B99" s="19" t="str">
        <f t="shared" si="0"/>
        <v/>
      </c>
      <c r="C99" s="19" t="str">
        <f t="shared" si="1"/>
        <v/>
      </c>
      <c r="D99" s="19" t="str">
        <f t="shared" si="2"/>
        <v/>
      </c>
      <c r="E99" s="19" t="str">
        <f t="shared" si="3"/>
        <v/>
      </c>
      <c r="F99" s="19" t="str">
        <f t="shared" si="4"/>
        <v/>
      </c>
      <c r="G99" s="19" t="str">
        <f t="shared" si="5"/>
        <v/>
      </c>
      <c r="H99" s="19" t="str">
        <f t="shared" si="6"/>
        <v/>
      </c>
      <c r="I99" s="19" t="str">
        <f t="shared" si="7"/>
        <v/>
      </c>
      <c r="J99" s="19" t="str">
        <f t="shared" si="8"/>
        <v/>
      </c>
      <c r="K99" s="17"/>
      <c r="L99" s="10"/>
      <c r="M99" s="10"/>
      <c r="N99" s="10"/>
      <c r="O99" s="10"/>
      <c r="P99" s="10"/>
      <c r="Q99" s="10"/>
      <c r="R99" s="10"/>
      <c r="T99" s="6"/>
      <c r="U99" s="7"/>
      <c r="V99" s="7"/>
      <c r="W99" s="7"/>
      <c r="X99" s="7"/>
      <c r="Y99" s="7"/>
      <c r="Z99" s="7"/>
      <c r="AA99" s="7"/>
      <c r="AB99" s="7"/>
      <c r="AC99" s="6"/>
    </row>
    <row r="100" spans="1:29" ht="13.5" customHeight="1" x14ac:dyDescent="0.2">
      <c r="A100" s="24">
        <v>35</v>
      </c>
      <c r="B100" s="19" t="str">
        <f t="shared" si="0"/>
        <v/>
      </c>
      <c r="C100" s="19" t="str">
        <f t="shared" si="1"/>
        <v/>
      </c>
      <c r="D100" s="19" t="str">
        <f t="shared" si="2"/>
        <v/>
      </c>
      <c r="E100" s="19" t="str">
        <f t="shared" si="3"/>
        <v/>
      </c>
      <c r="F100" s="19" t="str">
        <f t="shared" si="4"/>
        <v/>
      </c>
      <c r="G100" s="19" t="str">
        <f t="shared" si="5"/>
        <v/>
      </c>
      <c r="H100" s="19" t="str">
        <f t="shared" si="6"/>
        <v/>
      </c>
      <c r="I100" s="19" t="str">
        <f t="shared" si="7"/>
        <v/>
      </c>
      <c r="J100" s="19" t="str">
        <f t="shared" si="8"/>
        <v/>
      </c>
      <c r="K100" s="36"/>
      <c r="L100" s="37"/>
      <c r="M100" s="37"/>
      <c r="N100" s="37"/>
      <c r="O100" s="37"/>
      <c r="P100" s="37"/>
      <c r="Q100" s="37"/>
      <c r="R100" s="37"/>
      <c r="T100" s="6"/>
      <c r="U100" s="7"/>
      <c r="V100" s="7"/>
      <c r="W100" s="7"/>
      <c r="X100" s="7"/>
      <c r="Y100" s="7"/>
      <c r="Z100" s="7"/>
      <c r="AA100" s="7"/>
      <c r="AB100" s="7"/>
      <c r="AC100" s="6"/>
    </row>
    <row r="101" spans="1:29" x14ac:dyDescent="0.2">
      <c r="A101" s="24">
        <v>36</v>
      </c>
      <c r="B101" s="19" t="str">
        <f t="shared" si="0"/>
        <v/>
      </c>
      <c r="C101" s="19" t="str">
        <f t="shared" si="1"/>
        <v/>
      </c>
      <c r="D101" s="19" t="str">
        <f t="shared" si="2"/>
        <v/>
      </c>
      <c r="E101" s="19" t="str">
        <f t="shared" si="3"/>
        <v/>
      </c>
      <c r="F101" s="19" t="str">
        <f t="shared" si="4"/>
        <v/>
      </c>
      <c r="G101" s="19" t="str">
        <f t="shared" si="5"/>
        <v/>
      </c>
      <c r="H101" s="19" t="str">
        <f t="shared" si="6"/>
        <v/>
      </c>
      <c r="I101" s="19" t="str">
        <f t="shared" si="7"/>
        <v/>
      </c>
      <c r="J101" s="19" t="str">
        <f t="shared" si="8"/>
        <v/>
      </c>
      <c r="K101" s="38"/>
      <c r="L101" s="37"/>
      <c r="M101" s="37"/>
      <c r="N101" s="37"/>
      <c r="O101" s="37"/>
      <c r="P101" s="37"/>
      <c r="Q101" s="37"/>
      <c r="R101" s="37"/>
      <c r="T101" s="6"/>
      <c r="U101" s="7"/>
      <c r="V101" s="7"/>
      <c r="W101" s="7"/>
      <c r="X101" s="7"/>
      <c r="Y101" s="7"/>
      <c r="Z101" s="7"/>
      <c r="AA101" s="7"/>
      <c r="AB101" s="7"/>
      <c r="AC101" s="6"/>
    </row>
    <row r="102" spans="1:29" x14ac:dyDescent="0.2">
      <c r="A102" s="24">
        <v>37</v>
      </c>
      <c r="B102" s="19" t="str">
        <f t="shared" si="0"/>
        <v/>
      </c>
      <c r="C102" s="19" t="str">
        <f t="shared" si="1"/>
        <v/>
      </c>
      <c r="D102" s="19" t="str">
        <f t="shared" si="2"/>
        <v/>
      </c>
      <c r="E102" s="19" t="str">
        <f t="shared" si="3"/>
        <v/>
      </c>
      <c r="F102" s="19" t="str">
        <f t="shared" si="4"/>
        <v/>
      </c>
      <c r="G102" s="19" t="str">
        <f t="shared" si="5"/>
        <v/>
      </c>
      <c r="H102" s="19" t="str">
        <f t="shared" si="6"/>
        <v/>
      </c>
      <c r="I102" s="19" t="str">
        <f t="shared" si="7"/>
        <v/>
      </c>
      <c r="J102" s="19" t="str">
        <f t="shared" si="8"/>
        <v/>
      </c>
      <c r="K102" s="38"/>
      <c r="L102" s="37"/>
      <c r="M102" s="37"/>
      <c r="N102" s="37"/>
      <c r="O102" s="37"/>
      <c r="P102" s="37"/>
      <c r="Q102" s="37"/>
      <c r="R102" s="37"/>
      <c r="T102" s="6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x14ac:dyDescent="0.2">
      <c r="A103" s="24">
        <v>38</v>
      </c>
      <c r="B103" s="19" t="str">
        <f t="shared" si="0"/>
        <v/>
      </c>
      <c r="C103" s="19" t="str">
        <f t="shared" si="1"/>
        <v/>
      </c>
      <c r="D103" s="19" t="str">
        <f t="shared" si="2"/>
        <v/>
      </c>
      <c r="E103" s="19" t="str">
        <f t="shared" si="3"/>
        <v/>
      </c>
      <c r="F103" s="19" t="str">
        <f t="shared" si="4"/>
        <v/>
      </c>
      <c r="G103" s="19" t="str">
        <f t="shared" si="5"/>
        <v/>
      </c>
      <c r="H103" s="19" t="str">
        <f t="shared" si="6"/>
        <v/>
      </c>
      <c r="I103" s="19" t="str">
        <f t="shared" si="7"/>
        <v/>
      </c>
      <c r="J103" s="19" t="str">
        <f t="shared" si="8"/>
        <v/>
      </c>
      <c r="K103" s="38"/>
      <c r="L103" s="37"/>
      <c r="M103" s="37"/>
      <c r="N103" s="37"/>
      <c r="O103" s="37"/>
      <c r="P103" s="37"/>
      <c r="Q103" s="37"/>
      <c r="R103" s="37"/>
      <c r="T103" s="6"/>
      <c r="U103" s="7"/>
      <c r="V103" s="7"/>
      <c r="W103" s="7"/>
      <c r="X103" s="7"/>
      <c r="Y103" s="7"/>
      <c r="Z103" s="7"/>
      <c r="AA103" s="7"/>
      <c r="AB103" s="7"/>
      <c r="AC103" s="6"/>
    </row>
    <row r="104" spans="1:29" x14ac:dyDescent="0.2">
      <c r="A104" s="24">
        <v>39</v>
      </c>
      <c r="B104" s="19" t="str">
        <f t="shared" si="0"/>
        <v/>
      </c>
      <c r="C104" s="19" t="str">
        <f t="shared" si="1"/>
        <v/>
      </c>
      <c r="D104" s="19" t="str">
        <f t="shared" si="2"/>
        <v/>
      </c>
      <c r="E104" s="19" t="str">
        <f t="shared" si="3"/>
        <v/>
      </c>
      <c r="F104" s="19" t="str">
        <f t="shared" si="4"/>
        <v/>
      </c>
      <c r="G104" s="19" t="str">
        <f t="shared" si="5"/>
        <v/>
      </c>
      <c r="H104" s="19" t="str">
        <f t="shared" si="6"/>
        <v/>
      </c>
      <c r="I104" s="19" t="str">
        <f t="shared" si="7"/>
        <v/>
      </c>
      <c r="J104" s="19" t="str">
        <f t="shared" si="8"/>
        <v/>
      </c>
      <c r="K104" s="156"/>
      <c r="L104" s="157"/>
      <c r="M104" s="157"/>
      <c r="N104" s="157"/>
      <c r="O104" s="157"/>
      <c r="P104" s="157"/>
      <c r="Q104" s="157"/>
      <c r="R104" s="157"/>
      <c r="T104" s="6"/>
      <c r="U104" s="7"/>
      <c r="V104" s="7"/>
      <c r="W104" s="7"/>
      <c r="X104" s="7"/>
      <c r="Y104" s="7"/>
      <c r="Z104" s="7"/>
      <c r="AA104" s="7"/>
      <c r="AB104" s="7"/>
      <c r="AC104" s="6"/>
    </row>
    <row r="105" spans="1:29" x14ac:dyDescent="0.2">
      <c r="A105" s="24">
        <v>40</v>
      </c>
      <c r="B105" s="19" t="str">
        <f t="shared" si="0"/>
        <v/>
      </c>
      <c r="C105" s="19" t="str">
        <f t="shared" si="1"/>
        <v/>
      </c>
      <c r="D105" s="19" t="str">
        <f t="shared" si="2"/>
        <v/>
      </c>
      <c r="E105" s="19" t="str">
        <f t="shared" si="3"/>
        <v/>
      </c>
      <c r="F105" s="19" t="str">
        <f t="shared" si="4"/>
        <v/>
      </c>
      <c r="G105" s="19" t="str">
        <f t="shared" si="5"/>
        <v/>
      </c>
      <c r="H105" s="19" t="str">
        <f t="shared" si="6"/>
        <v/>
      </c>
      <c r="I105" s="19" t="str">
        <f t="shared" si="7"/>
        <v/>
      </c>
      <c r="J105" s="19" t="str">
        <f t="shared" si="8"/>
        <v/>
      </c>
      <c r="K105" s="158"/>
      <c r="L105" s="157"/>
      <c r="M105" s="157"/>
      <c r="N105" s="157"/>
      <c r="O105" s="157"/>
      <c r="P105" s="157"/>
      <c r="Q105" s="157"/>
      <c r="R105" s="157"/>
      <c r="T105" s="6"/>
      <c r="U105" s="7"/>
      <c r="V105" s="7"/>
      <c r="W105" s="7"/>
      <c r="X105" s="7"/>
      <c r="Y105" s="7"/>
      <c r="Z105" s="7"/>
      <c r="AA105" s="7"/>
      <c r="AB105" s="7"/>
      <c r="AC105" s="6"/>
    </row>
    <row r="106" spans="1:29" x14ac:dyDescent="0.2">
      <c r="A106" s="24">
        <v>41</v>
      </c>
      <c r="B106" s="19" t="str">
        <f t="shared" si="0"/>
        <v/>
      </c>
      <c r="C106" s="19" t="str">
        <f t="shared" si="1"/>
        <v/>
      </c>
      <c r="D106" s="19" t="str">
        <f t="shared" si="2"/>
        <v/>
      </c>
      <c r="E106" s="19" t="str">
        <f t="shared" si="3"/>
        <v/>
      </c>
      <c r="F106" s="19" t="str">
        <f t="shared" si="4"/>
        <v/>
      </c>
      <c r="G106" s="19" t="str">
        <f t="shared" si="5"/>
        <v/>
      </c>
      <c r="H106" s="19" t="str">
        <f t="shared" si="6"/>
        <v/>
      </c>
      <c r="I106" s="19" t="str">
        <f t="shared" si="7"/>
        <v/>
      </c>
      <c r="J106" s="19" t="str">
        <f t="shared" si="8"/>
        <v/>
      </c>
      <c r="K106" s="158"/>
      <c r="L106" s="157"/>
      <c r="M106" s="157"/>
      <c r="N106" s="157"/>
      <c r="O106" s="157"/>
      <c r="P106" s="157"/>
      <c r="Q106" s="157"/>
      <c r="R106" s="157"/>
      <c r="T106" s="6"/>
      <c r="U106" s="7"/>
      <c r="V106" s="7"/>
      <c r="W106" s="7"/>
      <c r="X106" s="7"/>
      <c r="Y106" s="7"/>
      <c r="Z106" s="7"/>
      <c r="AA106" s="7"/>
      <c r="AB106" s="7"/>
      <c r="AC106" s="6"/>
    </row>
    <row r="107" spans="1:29" x14ac:dyDescent="0.2">
      <c r="A107" s="24">
        <v>42</v>
      </c>
      <c r="B107" s="19" t="str">
        <f t="shared" si="0"/>
        <v/>
      </c>
      <c r="C107" s="19" t="str">
        <f t="shared" si="1"/>
        <v/>
      </c>
      <c r="D107" s="19" t="str">
        <f t="shared" si="2"/>
        <v/>
      </c>
      <c r="E107" s="19" t="str">
        <f t="shared" si="3"/>
        <v/>
      </c>
      <c r="F107" s="19" t="str">
        <f t="shared" si="4"/>
        <v/>
      </c>
      <c r="G107" s="19" t="str">
        <f t="shared" si="5"/>
        <v/>
      </c>
      <c r="H107" s="19" t="str">
        <f t="shared" si="6"/>
        <v/>
      </c>
      <c r="I107" s="19" t="str">
        <f t="shared" si="7"/>
        <v/>
      </c>
      <c r="J107" s="19" t="str">
        <f t="shared" si="8"/>
        <v/>
      </c>
      <c r="K107" s="158"/>
      <c r="L107" s="157"/>
      <c r="M107" s="157"/>
      <c r="N107" s="157"/>
      <c r="O107" s="157"/>
      <c r="P107" s="157"/>
      <c r="Q107" s="157"/>
      <c r="R107" s="157"/>
      <c r="T107" s="6"/>
      <c r="U107" s="7"/>
      <c r="V107" s="7"/>
      <c r="W107" s="7"/>
      <c r="X107" s="7"/>
      <c r="Y107" s="7"/>
      <c r="Z107" s="7"/>
      <c r="AA107" s="7"/>
      <c r="AB107" s="7"/>
      <c r="AC107" s="6"/>
    </row>
    <row r="108" spans="1:29" x14ac:dyDescent="0.2">
      <c r="A108" s="24">
        <v>43</v>
      </c>
      <c r="B108" s="19" t="str">
        <f t="shared" si="0"/>
        <v/>
      </c>
      <c r="C108" s="19" t="str">
        <f t="shared" si="1"/>
        <v/>
      </c>
      <c r="D108" s="19" t="str">
        <f t="shared" si="2"/>
        <v/>
      </c>
      <c r="E108" s="19" t="str">
        <f t="shared" si="3"/>
        <v/>
      </c>
      <c r="F108" s="19" t="str">
        <f t="shared" si="4"/>
        <v/>
      </c>
      <c r="G108" s="19" t="str">
        <f t="shared" si="5"/>
        <v/>
      </c>
      <c r="H108" s="19" t="str">
        <f t="shared" si="6"/>
        <v/>
      </c>
      <c r="I108" s="19" t="str">
        <f t="shared" si="7"/>
        <v/>
      </c>
      <c r="J108" s="19" t="str">
        <f t="shared" si="8"/>
        <v/>
      </c>
      <c r="K108" s="158"/>
      <c r="L108" s="157"/>
      <c r="M108" s="157"/>
      <c r="N108" s="157"/>
      <c r="O108" s="157"/>
      <c r="P108" s="157"/>
      <c r="Q108" s="157"/>
      <c r="R108" s="157"/>
      <c r="T108" s="6"/>
      <c r="U108" s="7"/>
      <c r="V108" s="7"/>
      <c r="W108" s="7"/>
      <c r="X108" s="7"/>
      <c r="Y108" s="7"/>
      <c r="Z108" s="7"/>
      <c r="AA108" s="7"/>
      <c r="AB108" s="7"/>
      <c r="AC108" s="6"/>
    </row>
    <row r="109" spans="1:29" x14ac:dyDescent="0.2">
      <c r="A109" s="24">
        <v>44</v>
      </c>
      <c r="B109" s="19" t="str">
        <f t="shared" si="0"/>
        <v/>
      </c>
      <c r="C109" s="19" t="str">
        <f t="shared" si="1"/>
        <v/>
      </c>
      <c r="D109" s="19" t="str">
        <f t="shared" si="2"/>
        <v/>
      </c>
      <c r="E109" s="19" t="str">
        <f t="shared" si="3"/>
        <v/>
      </c>
      <c r="F109" s="19" t="str">
        <f t="shared" si="4"/>
        <v/>
      </c>
      <c r="G109" s="19" t="str">
        <f t="shared" si="5"/>
        <v/>
      </c>
      <c r="H109" s="19" t="str">
        <f t="shared" si="6"/>
        <v/>
      </c>
      <c r="I109" s="19" t="str">
        <f t="shared" si="7"/>
        <v/>
      </c>
      <c r="J109" s="19" t="str">
        <f t="shared" si="8"/>
        <v/>
      </c>
      <c r="K109" s="38"/>
      <c r="L109" s="37"/>
      <c r="M109" s="37"/>
      <c r="N109" s="37"/>
      <c r="O109" s="37"/>
      <c r="P109" s="37"/>
      <c r="Q109" s="37"/>
      <c r="R109" s="37"/>
      <c r="T109" s="6"/>
      <c r="U109" s="7"/>
      <c r="V109" s="7"/>
      <c r="W109" s="7"/>
      <c r="X109" s="7"/>
      <c r="Y109" s="7"/>
      <c r="Z109" s="7"/>
      <c r="AA109" s="7"/>
      <c r="AB109" s="7"/>
      <c r="AC109" s="6"/>
    </row>
    <row r="110" spans="1:29" x14ac:dyDescent="0.2">
      <c r="A110" s="24">
        <v>45</v>
      </c>
      <c r="B110" s="19" t="str">
        <f t="shared" si="0"/>
        <v/>
      </c>
      <c r="C110" s="19" t="str">
        <f t="shared" si="1"/>
        <v/>
      </c>
      <c r="D110" s="19" t="str">
        <f t="shared" si="2"/>
        <v/>
      </c>
      <c r="E110" s="19" t="str">
        <f t="shared" si="3"/>
        <v/>
      </c>
      <c r="F110" s="19" t="str">
        <f t="shared" si="4"/>
        <v/>
      </c>
      <c r="G110" s="19" t="str">
        <f t="shared" si="5"/>
        <v/>
      </c>
      <c r="H110" s="19" t="str">
        <f t="shared" si="6"/>
        <v/>
      </c>
      <c r="I110" s="19" t="str">
        <f t="shared" si="7"/>
        <v/>
      </c>
      <c r="J110" s="19" t="str">
        <f t="shared" si="8"/>
        <v/>
      </c>
      <c r="K110" s="38"/>
      <c r="L110" s="37"/>
      <c r="M110" s="37"/>
      <c r="N110" s="37"/>
      <c r="O110" s="37"/>
      <c r="P110" s="37"/>
      <c r="Q110" s="37"/>
      <c r="R110" s="37"/>
      <c r="T110" s="6"/>
      <c r="U110" s="7"/>
      <c r="V110" s="7"/>
      <c r="W110" s="7"/>
      <c r="X110" s="7"/>
      <c r="Y110" s="7"/>
      <c r="Z110" s="7"/>
      <c r="AA110" s="7"/>
      <c r="AB110" s="7"/>
      <c r="AC110" s="6"/>
    </row>
    <row r="111" spans="1:29" x14ac:dyDescent="0.2">
      <c r="A111" s="24">
        <v>46</v>
      </c>
      <c r="B111" s="19" t="str">
        <f t="shared" si="0"/>
        <v/>
      </c>
      <c r="C111" s="19" t="str">
        <f t="shared" si="1"/>
        <v/>
      </c>
      <c r="D111" s="19" t="str">
        <f t="shared" si="2"/>
        <v/>
      </c>
      <c r="E111" s="19" t="str">
        <f t="shared" si="3"/>
        <v/>
      </c>
      <c r="F111" s="19" t="str">
        <f t="shared" si="4"/>
        <v/>
      </c>
      <c r="G111" s="19" t="str">
        <f t="shared" si="5"/>
        <v/>
      </c>
      <c r="H111" s="19" t="str">
        <f t="shared" si="6"/>
        <v/>
      </c>
      <c r="I111" s="19" t="str">
        <f t="shared" si="7"/>
        <v/>
      </c>
      <c r="J111" s="19" t="str">
        <f t="shared" si="8"/>
        <v/>
      </c>
      <c r="K111" s="38"/>
      <c r="L111" s="37"/>
      <c r="M111" s="37"/>
      <c r="N111" s="37"/>
      <c r="O111" s="37"/>
      <c r="P111" s="37"/>
      <c r="Q111" s="37"/>
      <c r="R111" s="37"/>
      <c r="T111" s="6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x14ac:dyDescent="0.2">
      <c r="A112" s="24">
        <v>47</v>
      </c>
      <c r="B112" s="19" t="str">
        <f t="shared" si="0"/>
        <v/>
      </c>
      <c r="C112" s="19" t="str">
        <f t="shared" si="1"/>
        <v/>
      </c>
      <c r="D112" s="19" t="str">
        <f t="shared" si="2"/>
        <v/>
      </c>
      <c r="E112" s="19" t="str">
        <f t="shared" si="3"/>
        <v/>
      </c>
      <c r="F112" s="19" t="str">
        <f t="shared" si="4"/>
        <v/>
      </c>
      <c r="G112" s="19" t="str">
        <f t="shared" si="5"/>
        <v/>
      </c>
      <c r="H112" s="19" t="str">
        <f t="shared" si="6"/>
        <v/>
      </c>
      <c r="I112" s="19" t="str">
        <f t="shared" si="7"/>
        <v/>
      </c>
      <c r="J112" s="19" t="str">
        <f t="shared" si="8"/>
        <v/>
      </c>
      <c r="K112" s="38"/>
      <c r="L112" s="37"/>
      <c r="M112" s="37"/>
      <c r="N112" s="37"/>
      <c r="O112" s="37"/>
      <c r="P112" s="37"/>
      <c r="Q112" s="37"/>
      <c r="R112" s="37"/>
      <c r="T112" s="6"/>
      <c r="U112" s="7"/>
      <c r="V112" s="7"/>
      <c r="W112" s="7"/>
      <c r="X112" s="7"/>
      <c r="Y112" s="7"/>
      <c r="Z112" s="7"/>
      <c r="AA112" s="7"/>
      <c r="AB112" s="7"/>
      <c r="AC112" s="6"/>
    </row>
    <row r="113" spans="1:29" x14ac:dyDescent="0.2">
      <c r="A113" s="24">
        <v>48</v>
      </c>
      <c r="B113" s="19" t="str">
        <f t="shared" si="0"/>
        <v/>
      </c>
      <c r="C113" s="19" t="str">
        <f t="shared" si="1"/>
        <v/>
      </c>
      <c r="D113" s="19" t="str">
        <f t="shared" si="2"/>
        <v/>
      </c>
      <c r="E113" s="19" t="str">
        <f t="shared" si="3"/>
        <v/>
      </c>
      <c r="F113" s="19" t="str">
        <f t="shared" si="4"/>
        <v/>
      </c>
      <c r="G113" s="19" t="str">
        <f t="shared" si="5"/>
        <v/>
      </c>
      <c r="H113" s="19" t="str">
        <f t="shared" si="6"/>
        <v/>
      </c>
      <c r="I113" s="19" t="str">
        <f t="shared" si="7"/>
        <v/>
      </c>
      <c r="J113" s="19" t="str">
        <f t="shared" si="8"/>
        <v/>
      </c>
      <c r="K113" s="17"/>
      <c r="L113" s="10"/>
      <c r="M113" s="10"/>
      <c r="N113" s="10"/>
      <c r="O113" s="10"/>
      <c r="P113" s="10"/>
      <c r="Q113" s="10"/>
      <c r="R113" s="10"/>
      <c r="T113" s="6"/>
      <c r="U113" s="7"/>
      <c r="V113" s="7"/>
      <c r="W113" s="7"/>
      <c r="X113" s="7"/>
      <c r="Y113" s="7"/>
      <c r="Z113" s="7"/>
      <c r="AA113" s="7"/>
      <c r="AB113" s="7"/>
      <c r="AC113" s="6"/>
    </row>
    <row r="114" spans="1:29" x14ac:dyDescent="0.2">
      <c r="A114" s="24">
        <v>49</v>
      </c>
      <c r="B114" s="19" t="str">
        <f t="shared" si="0"/>
        <v/>
      </c>
      <c r="C114" s="19" t="str">
        <f t="shared" si="1"/>
        <v/>
      </c>
      <c r="D114" s="19" t="str">
        <f t="shared" si="2"/>
        <v/>
      </c>
      <c r="E114" s="19" t="str">
        <f t="shared" si="3"/>
        <v/>
      </c>
      <c r="F114" s="19" t="str">
        <f t="shared" si="4"/>
        <v/>
      </c>
      <c r="G114" s="19" t="str">
        <f t="shared" si="5"/>
        <v/>
      </c>
      <c r="H114" s="19" t="str">
        <f t="shared" si="6"/>
        <v/>
      </c>
      <c r="I114" s="19" t="str">
        <f t="shared" si="7"/>
        <v/>
      </c>
      <c r="J114" s="19" t="str">
        <f t="shared" si="8"/>
        <v/>
      </c>
      <c r="K114" s="17"/>
      <c r="L114" s="10"/>
      <c r="M114" s="10"/>
      <c r="N114" s="10"/>
      <c r="O114" s="10"/>
      <c r="P114" s="10"/>
      <c r="Q114" s="10"/>
      <c r="R114" s="10"/>
      <c r="T114" s="6"/>
      <c r="U114" s="7"/>
      <c r="V114" s="7"/>
      <c r="W114" s="7"/>
      <c r="X114" s="7"/>
      <c r="Y114" s="7"/>
      <c r="Z114" s="7"/>
      <c r="AA114" s="7"/>
      <c r="AB114" s="7"/>
      <c r="AC114" s="6"/>
    </row>
    <row r="115" spans="1:29" ht="13.5" thickBot="1" x14ac:dyDescent="0.25">
      <c r="A115" s="25">
        <v>50</v>
      </c>
      <c r="B115" s="26" t="str">
        <f t="shared" si="0"/>
        <v/>
      </c>
      <c r="C115" s="27" t="str">
        <f t="shared" si="1"/>
        <v/>
      </c>
      <c r="D115" s="27" t="str">
        <f t="shared" si="2"/>
        <v/>
      </c>
      <c r="E115" s="27" t="str">
        <f t="shared" si="3"/>
        <v/>
      </c>
      <c r="F115" s="27" t="str">
        <f t="shared" si="4"/>
        <v/>
      </c>
      <c r="G115" s="27" t="str">
        <f t="shared" si="5"/>
        <v/>
      </c>
      <c r="H115" s="27" t="str">
        <f t="shared" si="6"/>
        <v/>
      </c>
      <c r="I115" s="27" t="str">
        <f t="shared" si="7"/>
        <v/>
      </c>
      <c r="J115" s="28" t="str">
        <f t="shared" si="8"/>
        <v/>
      </c>
      <c r="K115" s="17"/>
      <c r="L115" s="10"/>
      <c r="M115" s="10"/>
      <c r="N115" s="10"/>
      <c r="O115" s="10"/>
      <c r="P115" s="10"/>
      <c r="Q115" s="10"/>
      <c r="R115" s="10"/>
      <c r="T115" s="6"/>
      <c r="U115" s="7"/>
      <c r="V115" s="7"/>
      <c r="W115" s="7"/>
      <c r="X115" s="7"/>
      <c r="Y115" s="7"/>
      <c r="Z115" s="7"/>
      <c r="AA115" s="7"/>
      <c r="AB115" s="7"/>
      <c r="AC115" s="6"/>
    </row>
    <row r="116" spans="1:29" x14ac:dyDescent="0.2">
      <c r="A116" s="29" t="s">
        <v>7</v>
      </c>
      <c r="B116" s="20">
        <f t="shared" ref="B116:H116" si="16">IF(B117&gt;0,AVERAGE(B66:B115),"")</f>
        <v>100</v>
      </c>
      <c r="C116" s="20">
        <f t="shared" si="16"/>
        <v>102.78534878933421</v>
      </c>
      <c r="D116" s="20">
        <f t="shared" si="16"/>
        <v>103.93716787337821</v>
      </c>
      <c r="E116" s="20">
        <f t="shared" si="16"/>
        <v>103.09853492416342</v>
      </c>
      <c r="F116" s="20" t="str">
        <f t="shared" si="16"/>
        <v/>
      </c>
      <c r="G116" s="20" t="str">
        <f t="shared" si="16"/>
        <v/>
      </c>
      <c r="H116" s="20" t="str">
        <f t="shared" si="16"/>
        <v/>
      </c>
      <c r="I116" s="20" t="str">
        <f>IF(I117&gt;0,AVERAGE(I66:I115),"")</f>
        <v/>
      </c>
      <c r="J116" s="20" t="str">
        <f>IF(J117&gt;0,AVERAGE(J66:J115),"")</f>
        <v/>
      </c>
      <c r="K116" s="156" t="s">
        <v>29</v>
      </c>
      <c r="L116" s="157"/>
      <c r="M116" s="157"/>
      <c r="N116" s="157"/>
      <c r="O116" s="157"/>
      <c r="P116" s="157"/>
      <c r="Q116" s="157"/>
      <c r="R116" s="157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x14ac:dyDescent="0.2">
      <c r="A117" s="30" t="s">
        <v>8</v>
      </c>
      <c r="B117" s="20">
        <f>COUNT(B66:B115)</f>
        <v>11</v>
      </c>
      <c r="C117" s="20">
        <f t="shared" ref="C117:J117" si="17">COUNT(C66:C115)</f>
        <v>11</v>
      </c>
      <c r="D117" s="20">
        <f t="shared" si="17"/>
        <v>11</v>
      </c>
      <c r="E117" s="20">
        <f t="shared" si="17"/>
        <v>11</v>
      </c>
      <c r="F117" s="20">
        <f t="shared" si="17"/>
        <v>0</v>
      </c>
      <c r="G117" s="20">
        <f t="shared" si="17"/>
        <v>0</v>
      </c>
      <c r="H117" s="20">
        <f t="shared" si="17"/>
        <v>0</v>
      </c>
      <c r="I117" s="20">
        <f t="shared" si="17"/>
        <v>0</v>
      </c>
      <c r="J117" s="20">
        <f t="shared" si="17"/>
        <v>0</v>
      </c>
      <c r="K117" s="158"/>
      <c r="L117" s="157"/>
      <c r="M117" s="157"/>
      <c r="N117" s="157"/>
      <c r="O117" s="157"/>
      <c r="P117" s="157"/>
      <c r="Q117" s="157"/>
      <c r="R117" s="157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x14ac:dyDescent="0.2">
      <c r="A118" s="30" t="s">
        <v>9</v>
      </c>
      <c r="B118" s="20">
        <f>IF(B117&gt;0,STDEV(B66:B115),"")</f>
        <v>0</v>
      </c>
      <c r="C118" s="20">
        <f t="shared" ref="C118:H118" si="18">IF(C117&gt;0,STDEV(C66:C115),"")</f>
        <v>10.035629626474121</v>
      </c>
      <c r="D118" s="20">
        <f t="shared" si="18"/>
        <v>9.0488330366583103</v>
      </c>
      <c r="E118" s="20">
        <f t="shared" si="18"/>
        <v>8.2959068383176309</v>
      </c>
      <c r="F118" s="20" t="str">
        <f t="shared" si="18"/>
        <v/>
      </c>
      <c r="G118" s="20" t="str">
        <f t="shared" si="18"/>
        <v/>
      </c>
      <c r="H118" s="20" t="str">
        <f t="shared" si="18"/>
        <v/>
      </c>
      <c r="I118" s="20" t="str">
        <f>IF(I117&gt;0,STDEV(I66:I115),"")</f>
        <v/>
      </c>
      <c r="J118" s="20" t="str">
        <f>IF(J117&gt;0,STDEV(J66:J115),"")</f>
        <v/>
      </c>
      <c r="K118" s="158"/>
      <c r="L118" s="157"/>
      <c r="M118" s="157"/>
      <c r="N118" s="157"/>
      <c r="O118" s="157"/>
      <c r="P118" s="157"/>
      <c r="Q118" s="157"/>
      <c r="R118" s="157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x14ac:dyDescent="0.2">
      <c r="A119" s="30" t="s">
        <v>10</v>
      </c>
      <c r="B119" s="20">
        <f>IF(B117&gt;0,B118/SQRT(B117),"")</f>
        <v>0</v>
      </c>
      <c r="C119" s="20">
        <f t="shared" ref="C119:H119" si="19">IF(C117&gt;0,C118/SQRT(C117),"")</f>
        <v>3.0258561823626517</v>
      </c>
      <c r="D119" s="20">
        <f t="shared" si="19"/>
        <v>2.7283258157425352</v>
      </c>
      <c r="E119" s="20">
        <f t="shared" si="19"/>
        <v>2.5013100253130127</v>
      </c>
      <c r="F119" s="20" t="str">
        <f t="shared" si="19"/>
        <v/>
      </c>
      <c r="G119" s="20" t="str">
        <f t="shared" si="19"/>
        <v/>
      </c>
      <c r="H119" s="20" t="str">
        <f t="shared" si="19"/>
        <v/>
      </c>
      <c r="I119" s="20" t="str">
        <f>IF(I117&gt;0,I118/SQRT(I117),"")</f>
        <v/>
      </c>
      <c r="J119" s="20" t="str">
        <f>IF(J117&gt;0,J118/SQRT(J117),"")</f>
        <v/>
      </c>
      <c r="K119" s="158"/>
      <c r="L119" s="157"/>
      <c r="M119" s="157"/>
      <c r="N119" s="157"/>
      <c r="O119" s="157"/>
      <c r="P119" s="157"/>
      <c r="Q119" s="157"/>
      <c r="R119" s="157"/>
    </row>
    <row r="120" spans="1:29" x14ac:dyDescent="0.2">
      <c r="A120" s="30" t="s">
        <v>15</v>
      </c>
      <c r="B120" s="20">
        <f t="shared" ref="B120:J120" si="20">IF(B117&gt;2,TINV(0.1,B117-1),"")</f>
        <v>1.812461122811676</v>
      </c>
      <c r="C120" s="20">
        <f t="shared" si="20"/>
        <v>1.812461122811676</v>
      </c>
      <c r="D120" s="20">
        <f t="shared" si="20"/>
        <v>1.812461122811676</v>
      </c>
      <c r="E120" s="20">
        <f t="shared" si="20"/>
        <v>1.812461122811676</v>
      </c>
      <c r="F120" s="20" t="str">
        <f t="shared" si="20"/>
        <v/>
      </c>
      <c r="G120" s="20" t="str">
        <f t="shared" si="20"/>
        <v/>
      </c>
      <c r="H120" s="20" t="str">
        <f t="shared" si="20"/>
        <v/>
      </c>
      <c r="I120" s="20" t="str">
        <f t="shared" si="20"/>
        <v/>
      </c>
      <c r="J120" s="20" t="str">
        <f t="shared" si="20"/>
        <v/>
      </c>
      <c r="K120" s="158"/>
      <c r="L120" s="157"/>
      <c r="M120" s="157"/>
      <c r="N120" s="157"/>
      <c r="O120" s="157"/>
      <c r="P120" s="157"/>
      <c r="Q120" s="157"/>
      <c r="R120" s="157"/>
    </row>
    <row r="121" spans="1:29" x14ac:dyDescent="0.2">
      <c r="A121" s="30" t="s">
        <v>14</v>
      </c>
      <c r="B121" s="20">
        <f>IF(B117&gt;2,B120*B119,"")</f>
        <v>0</v>
      </c>
      <c r="C121" s="20">
        <f t="shared" ref="C121:H121" si="21">IF(C117&gt;2,C120*C119,"")</f>
        <v>5.484246693751663</v>
      </c>
      <c r="D121" s="20">
        <f t="shared" si="21"/>
        <v>4.944984471396797</v>
      </c>
      <c r="E121" s="20">
        <f t="shared" si="21"/>
        <v>4.5335271769789252</v>
      </c>
      <c r="F121" s="20" t="str">
        <f t="shared" si="21"/>
        <v/>
      </c>
      <c r="G121" s="20" t="str">
        <f t="shared" si="21"/>
        <v/>
      </c>
      <c r="H121" s="20" t="str">
        <f t="shared" si="21"/>
        <v/>
      </c>
      <c r="I121" s="20" t="str">
        <f>IF(I117&gt;2,I120*I119,"")</f>
        <v/>
      </c>
      <c r="J121" s="20" t="str">
        <f>IF(J117&gt;2,J120*J119,"")</f>
        <v/>
      </c>
      <c r="K121" s="17"/>
      <c r="L121" s="10"/>
      <c r="M121" s="10"/>
      <c r="N121" s="10"/>
      <c r="O121" s="10"/>
      <c r="P121" s="10"/>
      <c r="Q121" s="10"/>
      <c r="R121" s="10"/>
    </row>
    <row r="122" spans="1:29" x14ac:dyDescent="0.2">
      <c r="A122" s="30" t="s">
        <v>16</v>
      </c>
      <c r="B122" s="20">
        <f>IF(B117&gt;0,MIN(B66:B115),"")</f>
        <v>100</v>
      </c>
      <c r="C122" s="20">
        <f t="shared" ref="C122:J122" si="22">IF(C117&gt;0,MIN(C66:C115),"")</f>
        <v>89.889812487918036</v>
      </c>
      <c r="D122" s="20">
        <f t="shared" si="22"/>
        <v>90.783877827179595</v>
      </c>
      <c r="E122" s="20">
        <f t="shared" si="22"/>
        <v>87.540904530369673</v>
      </c>
      <c r="F122" s="20" t="str">
        <f t="shared" si="22"/>
        <v/>
      </c>
      <c r="G122" s="20" t="str">
        <f t="shared" si="22"/>
        <v/>
      </c>
      <c r="H122" s="20" t="str">
        <f t="shared" si="22"/>
        <v/>
      </c>
      <c r="I122" s="20" t="str">
        <f t="shared" si="22"/>
        <v/>
      </c>
      <c r="J122" s="20" t="str">
        <f t="shared" si="22"/>
        <v/>
      </c>
      <c r="K122" s="17"/>
      <c r="L122" s="10"/>
      <c r="M122" s="10"/>
      <c r="N122" s="10"/>
      <c r="O122" s="10"/>
      <c r="P122" s="10"/>
      <c r="Q122" s="10"/>
      <c r="R122" s="10"/>
    </row>
    <row r="123" spans="1:29" ht="13.5" thickBot="1" x14ac:dyDescent="0.25">
      <c r="A123" s="30" t="s">
        <v>17</v>
      </c>
      <c r="B123" s="20">
        <f>IF(B117&gt;0,MAX(B66:B115),"")</f>
        <v>100</v>
      </c>
      <c r="C123" s="20">
        <f t="shared" ref="C123:J123" si="23">IF(C117&gt;0,MAX(C66:C115),"")</f>
        <v>117.7407517294149</v>
      </c>
      <c r="D123" s="20">
        <f t="shared" si="23"/>
        <v>117.18214917335794</v>
      </c>
      <c r="E123" s="20">
        <f t="shared" si="23"/>
        <v>113.31486348890624</v>
      </c>
      <c r="F123" s="20" t="str">
        <f t="shared" si="23"/>
        <v/>
      </c>
      <c r="G123" s="20" t="str">
        <f t="shared" si="23"/>
        <v/>
      </c>
      <c r="H123" s="20" t="str">
        <f t="shared" si="23"/>
        <v/>
      </c>
      <c r="I123" s="20" t="str">
        <f t="shared" si="23"/>
        <v/>
      </c>
      <c r="J123" s="31" t="str">
        <f t="shared" si="23"/>
        <v/>
      </c>
      <c r="K123" s="17"/>
      <c r="L123" s="10"/>
      <c r="M123" s="10"/>
      <c r="N123" s="10"/>
      <c r="O123" s="10"/>
      <c r="P123" s="10"/>
      <c r="Q123" s="10"/>
      <c r="R123" s="10"/>
    </row>
    <row r="124" spans="1:29" x14ac:dyDescent="0.2">
      <c r="A124" s="29" t="s">
        <v>18</v>
      </c>
      <c r="B124" s="32">
        <f>100-B5</f>
        <v>90</v>
      </c>
      <c r="C124" s="32">
        <f>100-B5</f>
        <v>90</v>
      </c>
      <c r="D124" s="32">
        <f>100-B5</f>
        <v>90</v>
      </c>
      <c r="E124" s="32">
        <f>100-B5</f>
        <v>90</v>
      </c>
      <c r="F124" s="32">
        <f>100-B5</f>
        <v>90</v>
      </c>
      <c r="G124" s="32">
        <f>100-B5</f>
        <v>90</v>
      </c>
      <c r="H124" s="32">
        <f>100-B5</f>
        <v>90</v>
      </c>
      <c r="I124" s="32">
        <f>100-B5</f>
        <v>90</v>
      </c>
      <c r="J124" s="32">
        <f>100-B5</f>
        <v>90</v>
      </c>
      <c r="K124" s="17"/>
      <c r="L124" s="10"/>
      <c r="M124" s="10"/>
      <c r="N124" s="10"/>
      <c r="O124" s="10"/>
      <c r="P124" s="10"/>
      <c r="Q124" s="10"/>
      <c r="R124" s="10"/>
    </row>
    <row r="125" spans="1:29" x14ac:dyDescent="0.2">
      <c r="A125" s="30" t="s">
        <v>19</v>
      </c>
      <c r="B125" s="18">
        <f>100+B5</f>
        <v>110</v>
      </c>
      <c r="C125" s="18">
        <f>100+B5</f>
        <v>110</v>
      </c>
      <c r="D125" s="18">
        <f>100+B5</f>
        <v>110</v>
      </c>
      <c r="E125" s="18">
        <f>100+B5</f>
        <v>110</v>
      </c>
      <c r="F125" s="18">
        <f>100+B5</f>
        <v>110</v>
      </c>
      <c r="G125" s="18">
        <f>100+B5</f>
        <v>110</v>
      </c>
      <c r="H125" s="18">
        <f>100+B5</f>
        <v>110</v>
      </c>
      <c r="I125" s="18">
        <f>100+B5</f>
        <v>110</v>
      </c>
      <c r="J125" s="18">
        <f>100+B5</f>
        <v>110</v>
      </c>
      <c r="K125" s="17"/>
      <c r="L125" s="10"/>
      <c r="M125" s="10"/>
      <c r="N125" s="10"/>
      <c r="O125" s="10"/>
      <c r="P125" s="10"/>
      <c r="Q125" s="10"/>
      <c r="R125" s="10"/>
    </row>
    <row r="126" spans="1:29" x14ac:dyDescent="0.2">
      <c r="A126" s="30" t="s">
        <v>23</v>
      </c>
      <c r="B126" s="18">
        <f>100-E5</f>
        <v>85</v>
      </c>
      <c r="C126" s="18">
        <f>100-E5</f>
        <v>85</v>
      </c>
      <c r="D126" s="18">
        <f>100-E5</f>
        <v>85</v>
      </c>
      <c r="E126" s="18">
        <f>100-E5</f>
        <v>85</v>
      </c>
      <c r="F126" s="18">
        <f>100-E5</f>
        <v>85</v>
      </c>
      <c r="G126" s="18">
        <f>100-E5</f>
        <v>85</v>
      </c>
      <c r="H126" s="18">
        <f>100-E5</f>
        <v>85</v>
      </c>
      <c r="I126" s="18">
        <f>100-E5</f>
        <v>85</v>
      </c>
      <c r="J126" s="33">
        <f>100-E5</f>
        <v>85</v>
      </c>
      <c r="K126" s="10"/>
      <c r="L126" s="10"/>
      <c r="M126" s="10"/>
      <c r="N126" s="10"/>
      <c r="O126" s="10"/>
      <c r="P126" s="10"/>
      <c r="Q126" s="10"/>
      <c r="R126" s="10"/>
    </row>
    <row r="127" spans="1:29" ht="13.5" thickBot="1" x14ac:dyDescent="0.25">
      <c r="A127" s="34" t="s">
        <v>24</v>
      </c>
      <c r="B127" s="35">
        <f>100+E5</f>
        <v>115</v>
      </c>
      <c r="C127" s="35">
        <f>100+E5</f>
        <v>115</v>
      </c>
      <c r="D127" s="35">
        <f>100+E5</f>
        <v>115</v>
      </c>
      <c r="E127" s="35">
        <f>100+E5</f>
        <v>115</v>
      </c>
      <c r="F127" s="35">
        <f>100+E5</f>
        <v>115</v>
      </c>
      <c r="G127" s="35">
        <f>100+E5</f>
        <v>115</v>
      </c>
      <c r="H127" s="35">
        <f>100+E5</f>
        <v>115</v>
      </c>
      <c r="I127" s="35">
        <f>100+E5</f>
        <v>115</v>
      </c>
      <c r="J127" s="31">
        <f>100+E5</f>
        <v>115</v>
      </c>
      <c r="K127" s="11"/>
      <c r="L127" s="10"/>
      <c r="M127" s="10"/>
      <c r="N127" s="10"/>
      <c r="O127" s="10"/>
      <c r="P127" s="10"/>
      <c r="Q127" s="10"/>
      <c r="R127" s="10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  <row r="9826" spans="8:11" x14ac:dyDescent="0.2">
      <c r="H9826" s="2"/>
      <c r="I9826" s="2"/>
      <c r="J9826" s="2"/>
      <c r="K9826" s="2"/>
    </row>
    <row r="9827" spans="8:11" x14ac:dyDescent="0.2">
      <c r="H9827" s="2"/>
      <c r="I9827" s="2"/>
      <c r="J9827" s="2"/>
      <c r="K9827" s="2"/>
    </row>
  </sheetData>
  <sheetProtection sheet="1" selectLockedCells="1"/>
  <mergeCells count="6">
    <mergeCell ref="K116:R120"/>
    <mergeCell ref="C3:J3"/>
    <mergeCell ref="B9:J9"/>
    <mergeCell ref="K42:R42"/>
    <mergeCell ref="B63:J63"/>
    <mergeCell ref="K104:R108"/>
  </mergeCells>
  <conditionalFormatting sqref="C66:J115">
    <cfRule type="cellIs" dxfId="1" priority="1" stopIfTrue="1" operator="notBetween">
      <formula>$C$126</formula>
      <formula>$C$127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E9827"/>
  <sheetViews>
    <sheetView topLeftCell="A64" zoomScaleNormal="100" workbookViewId="0">
      <selection activeCell="B8" sqref="B8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5"/>
    <col min="20" max="42" width="11.42578125" style="39"/>
    <col min="43" max="135" width="11.42578125" style="5"/>
  </cols>
  <sheetData>
    <row r="1" spans="1:18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  <c r="G1" s="40"/>
      <c r="H1" s="40"/>
      <c r="I1" s="95" t="s">
        <v>94</v>
      </c>
      <c r="J1" s="96"/>
      <c r="K1" s="98" t="s">
        <v>105</v>
      </c>
      <c r="L1" s="96"/>
      <c r="M1" s="96"/>
    </row>
    <row r="2" spans="1:18" x14ac:dyDescent="0.2">
      <c r="A2" s="40" t="s">
        <v>83</v>
      </c>
      <c r="B2" s="40" t="str">
        <f>hiddenSheet!ekr_doktittel</f>
        <v>Holdbarhetsforsøk ZNT8A</v>
      </c>
      <c r="C2" s="40"/>
      <c r="D2" s="40"/>
      <c r="E2" s="40"/>
      <c r="F2" s="40"/>
      <c r="G2" s="40"/>
      <c r="H2" s="40"/>
      <c r="I2" s="95" t="s">
        <v>95</v>
      </c>
      <c r="J2" s="96"/>
      <c r="K2" s="97"/>
      <c r="L2" s="105"/>
      <c r="M2" s="105"/>
      <c r="N2" s="106"/>
      <c r="O2" s="106"/>
      <c r="P2" s="106"/>
    </row>
    <row r="3" spans="1:18" ht="23.25" x14ac:dyDescent="0.35">
      <c r="A3" s="9" t="s">
        <v>13</v>
      </c>
      <c r="B3" s="10"/>
      <c r="C3" s="159" t="s">
        <v>133</v>
      </c>
      <c r="D3" s="160"/>
      <c r="E3" s="160"/>
      <c r="F3" s="160"/>
      <c r="G3" s="160"/>
      <c r="H3" s="160"/>
      <c r="I3" s="160"/>
      <c r="J3" s="160"/>
      <c r="K3" s="11"/>
      <c r="L3" s="10"/>
      <c r="M3" s="10"/>
      <c r="N3" s="10"/>
      <c r="O3" s="10"/>
      <c r="P3" s="10"/>
      <c r="Q3" s="10"/>
      <c r="R3" s="10"/>
    </row>
    <row r="4" spans="1:18" ht="23.25" x14ac:dyDescent="0.35">
      <c r="A4" s="12"/>
      <c r="B4" s="10"/>
      <c r="C4" s="10"/>
      <c r="D4" s="10"/>
      <c r="E4" s="10"/>
      <c r="F4" s="10"/>
      <c r="G4" s="10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x14ac:dyDescent="0.2">
      <c r="A5" s="13" t="s">
        <v>11</v>
      </c>
      <c r="B5" s="3">
        <v>10</v>
      </c>
      <c r="C5" s="14" t="s">
        <v>25</v>
      </c>
      <c r="D5" s="13"/>
      <c r="E5" s="4">
        <v>15</v>
      </c>
      <c r="F5" s="14" t="s">
        <v>22</v>
      </c>
      <c r="G5" s="15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x14ac:dyDescent="0.2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</row>
    <row r="7" spans="1:18" ht="15.75" thickBot="1" x14ac:dyDescent="0.3">
      <c r="A7" s="77"/>
      <c r="B7" s="126" t="s">
        <v>0</v>
      </c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6</v>
      </c>
      <c r="I7" s="126" t="s">
        <v>27</v>
      </c>
      <c r="J7" s="126" t="s">
        <v>28</v>
      </c>
      <c r="K7" s="77"/>
      <c r="L7" s="78"/>
      <c r="M7" s="78"/>
      <c r="N7" s="78"/>
      <c r="O7" s="78"/>
      <c r="P7" s="78"/>
      <c r="Q7" s="78"/>
      <c r="R7" s="78"/>
    </row>
    <row r="8" spans="1:18" ht="15.75" thickBot="1" x14ac:dyDescent="0.3">
      <c r="A8" s="79" t="s">
        <v>12</v>
      </c>
      <c r="B8" s="122">
        <v>0</v>
      </c>
      <c r="C8" s="123">
        <v>72</v>
      </c>
      <c r="D8" s="123">
        <v>120</v>
      </c>
      <c r="E8" s="123">
        <v>168</v>
      </c>
      <c r="F8" s="123"/>
      <c r="G8" s="123"/>
      <c r="H8" s="124"/>
      <c r="I8" s="123"/>
      <c r="J8" s="125"/>
      <c r="K8" s="80"/>
      <c r="L8" s="77"/>
      <c r="M8" s="77"/>
      <c r="N8" s="77"/>
      <c r="O8" s="77"/>
      <c r="P8" s="77"/>
      <c r="Q8" s="77"/>
      <c r="R8" s="77"/>
    </row>
    <row r="9" spans="1:18" ht="15.75" thickBot="1" x14ac:dyDescent="0.3">
      <c r="A9" s="81" t="s">
        <v>20</v>
      </c>
      <c r="B9" s="161" t="s">
        <v>21</v>
      </c>
      <c r="C9" s="162"/>
      <c r="D9" s="162"/>
      <c r="E9" s="162"/>
      <c r="F9" s="162"/>
      <c r="G9" s="162"/>
      <c r="H9" s="162"/>
      <c r="I9" s="163"/>
      <c r="J9" s="164"/>
      <c r="K9" s="80"/>
      <c r="L9" s="77"/>
      <c r="M9" s="77"/>
      <c r="N9" s="77"/>
      <c r="O9" s="77"/>
      <c r="P9" s="77"/>
      <c r="Q9" s="77"/>
      <c r="R9" s="77"/>
    </row>
    <row r="10" spans="1:18" ht="15" x14ac:dyDescent="0.25">
      <c r="A10" s="82">
        <v>1</v>
      </c>
      <c r="B10" s="91">
        <v>605.53499999999997</v>
      </c>
      <c r="C10" s="92">
        <v>549.875</v>
      </c>
      <c r="D10" s="92">
        <v>570.54100000000005</v>
      </c>
      <c r="E10" s="92">
        <v>570.54100000000005</v>
      </c>
      <c r="F10" s="92"/>
      <c r="G10" s="92"/>
      <c r="H10" s="92"/>
      <c r="I10" s="92"/>
      <c r="J10" s="108"/>
      <c r="K10" s="77"/>
      <c r="L10" s="77"/>
      <c r="M10" s="77"/>
      <c r="N10" s="77"/>
      <c r="O10" s="77"/>
      <c r="P10" s="77"/>
      <c r="Q10" s="77"/>
      <c r="R10" s="77"/>
    </row>
    <row r="11" spans="1:18" ht="15" x14ac:dyDescent="0.25">
      <c r="A11" s="83">
        <v>2</v>
      </c>
      <c r="B11" s="93">
        <v>938.36400000000003</v>
      </c>
      <c r="C11" s="94">
        <v>947.28599999999994</v>
      </c>
      <c r="D11" s="94">
        <v>1033.9100000000001</v>
      </c>
      <c r="E11" s="94">
        <v>969.95899999999995</v>
      </c>
      <c r="F11" s="94"/>
      <c r="G11" s="94"/>
      <c r="H11" s="94"/>
      <c r="I11" s="94"/>
      <c r="J11" s="109"/>
      <c r="K11" s="77"/>
      <c r="L11" s="77"/>
      <c r="M11" s="77"/>
      <c r="N11" s="77"/>
      <c r="O11" s="77"/>
      <c r="P11" s="77"/>
      <c r="Q11" s="77"/>
      <c r="R11" s="77"/>
    </row>
    <row r="12" spans="1:18" ht="15" x14ac:dyDescent="0.25">
      <c r="A12" s="83">
        <v>3</v>
      </c>
      <c r="B12" s="93">
        <v>34.820700000000002</v>
      </c>
      <c r="C12" s="94">
        <v>32.860199999999999</v>
      </c>
      <c r="D12" s="94">
        <v>36.454500000000003</v>
      </c>
      <c r="E12" s="94">
        <v>34.054499999999997</v>
      </c>
      <c r="F12" s="94"/>
      <c r="G12" s="94"/>
      <c r="H12" s="94"/>
      <c r="I12" s="94"/>
      <c r="J12" s="109"/>
      <c r="K12" s="77"/>
      <c r="L12" s="77"/>
      <c r="M12" s="77"/>
      <c r="N12" s="77"/>
      <c r="O12" s="77"/>
      <c r="P12" s="77"/>
      <c r="Q12" s="77"/>
      <c r="R12" s="77"/>
    </row>
    <row r="13" spans="1:18" ht="15" x14ac:dyDescent="0.25">
      <c r="A13" s="83">
        <v>4</v>
      </c>
      <c r="B13" s="93">
        <v>32.019500000000001</v>
      </c>
      <c r="C13" s="94">
        <v>36.823300000000003</v>
      </c>
      <c r="D13" s="94">
        <v>34.205800000000004</v>
      </c>
      <c r="E13" s="94">
        <v>34.898000000000003</v>
      </c>
      <c r="F13" s="94"/>
      <c r="G13" s="94"/>
      <c r="H13" s="94"/>
      <c r="I13" s="94"/>
      <c r="J13" s="109"/>
      <c r="K13" s="77"/>
      <c r="L13" s="77"/>
      <c r="M13" s="77"/>
      <c r="N13" s="77"/>
      <c r="O13" s="77"/>
      <c r="P13" s="77"/>
      <c r="Q13" s="77"/>
      <c r="R13" s="77"/>
    </row>
    <row r="14" spans="1:18" ht="15" x14ac:dyDescent="0.25">
      <c r="A14" s="83">
        <v>5</v>
      </c>
      <c r="B14" s="93">
        <v>52.540999999999997</v>
      </c>
      <c r="C14" s="94">
        <f>(57.4222+58.697)/2</f>
        <v>58.059600000000003</v>
      </c>
      <c r="D14" s="94">
        <f>(58.4518+55.551)/2</f>
        <v>57.001400000000004</v>
      </c>
      <c r="E14" s="94">
        <f>(62.8436+62.8436)/2</f>
        <v>62.843600000000002</v>
      </c>
      <c r="F14" s="94"/>
      <c r="G14" s="94"/>
      <c r="H14" s="94"/>
      <c r="I14" s="94"/>
      <c r="J14" s="109"/>
      <c r="K14" s="77"/>
      <c r="L14" s="77"/>
      <c r="M14" s="77"/>
      <c r="N14" s="77"/>
      <c r="O14" s="77"/>
      <c r="P14" s="77"/>
      <c r="Q14" s="77"/>
      <c r="R14" s="77"/>
    </row>
    <row r="15" spans="1:18" ht="15" x14ac:dyDescent="0.25">
      <c r="A15" s="83">
        <v>6</v>
      </c>
      <c r="B15" s="93">
        <v>42.231000000000002</v>
      </c>
      <c r="C15" s="94">
        <v>41.79</v>
      </c>
      <c r="D15" s="94">
        <v>45.201999999999998</v>
      </c>
      <c r="E15" s="94">
        <v>41.292000000000002</v>
      </c>
      <c r="F15" s="94"/>
      <c r="G15" s="94"/>
      <c r="H15" s="94"/>
      <c r="I15" s="94"/>
      <c r="J15" s="109"/>
      <c r="K15" s="77"/>
      <c r="L15" s="77"/>
      <c r="M15" s="77"/>
      <c r="N15" s="77"/>
      <c r="O15" s="77"/>
      <c r="P15" s="77"/>
      <c r="Q15" s="77"/>
      <c r="R15" s="77"/>
    </row>
    <row r="16" spans="1:18" ht="15" x14ac:dyDescent="0.25">
      <c r="A16" s="83">
        <v>7</v>
      </c>
      <c r="B16" s="93">
        <v>51.730000000000004</v>
      </c>
      <c r="C16" s="94">
        <f>(64.105+49.664)/2</f>
        <v>56.884500000000003</v>
      </c>
      <c r="D16" s="94">
        <f>(65.608+58.6)/2</f>
        <v>62.103999999999999</v>
      </c>
      <c r="E16" s="94">
        <f>(67.099+57.826)/2</f>
        <v>62.462500000000006</v>
      </c>
      <c r="F16" s="94"/>
      <c r="G16" s="94"/>
      <c r="H16" s="94"/>
      <c r="I16" s="94"/>
      <c r="J16" s="109"/>
      <c r="K16" s="77"/>
      <c r="L16" s="77"/>
      <c r="M16" s="77"/>
      <c r="N16" s="77"/>
      <c r="O16" s="77"/>
      <c r="P16" s="77"/>
      <c r="Q16" s="77"/>
      <c r="R16" s="77"/>
    </row>
    <row r="17" spans="1:18" ht="15" x14ac:dyDescent="0.25">
      <c r="A17" s="83">
        <v>8</v>
      </c>
      <c r="B17" s="93">
        <v>573.07150000000001</v>
      </c>
      <c r="C17" s="94">
        <f>(525.322+536.621)/2</f>
        <v>530.97149999999999</v>
      </c>
      <c r="D17" s="94">
        <f>(670.567+651.913)/2</f>
        <v>661.24</v>
      </c>
      <c r="E17" s="94">
        <f>(567.517+554.647)/2</f>
        <v>561.08200000000011</v>
      </c>
      <c r="F17" s="94"/>
      <c r="G17" s="94"/>
      <c r="H17" s="94"/>
      <c r="I17" s="94"/>
      <c r="J17" s="109"/>
      <c r="K17" s="77"/>
      <c r="L17" s="77"/>
      <c r="M17" s="77"/>
      <c r="N17" s="77"/>
      <c r="O17" s="77"/>
      <c r="P17" s="77"/>
      <c r="Q17" s="77"/>
      <c r="R17" s="77"/>
    </row>
    <row r="18" spans="1:18" ht="15" x14ac:dyDescent="0.25">
      <c r="A18" s="83">
        <v>9</v>
      </c>
      <c r="B18" s="93">
        <v>120.89449999999999</v>
      </c>
      <c r="C18" s="94">
        <f>(139.466+123.895)/2</f>
        <v>131.68049999999999</v>
      </c>
      <c r="D18" s="94">
        <f>(138.878+130.66)/2</f>
        <v>134.76900000000001</v>
      </c>
      <c r="E18" s="94">
        <f>(135.948+129.336)/2</f>
        <v>132.642</v>
      </c>
      <c r="F18" s="94"/>
      <c r="G18" s="94"/>
      <c r="H18" s="94"/>
      <c r="I18" s="94"/>
      <c r="J18" s="109"/>
      <c r="K18" s="77"/>
      <c r="L18" s="77"/>
      <c r="M18" s="77"/>
      <c r="N18" s="77"/>
      <c r="O18" s="77"/>
      <c r="P18" s="77"/>
      <c r="Q18" s="77"/>
      <c r="R18" s="77"/>
    </row>
    <row r="19" spans="1:18" ht="15" x14ac:dyDescent="0.25">
      <c r="A19" s="83">
        <v>10</v>
      </c>
      <c r="B19" s="93">
        <f>(664.89+889.95)/2</f>
        <v>777.42000000000007</v>
      </c>
      <c r="C19" s="94">
        <f>(804.005+714.402)/2</f>
        <v>759.20350000000008</v>
      </c>
      <c r="D19" s="94">
        <f>(765.018+876.897)/2</f>
        <v>820.95749999999998</v>
      </c>
      <c r="E19" s="94">
        <f>(735.818+698.901)/2</f>
        <v>717.35950000000003</v>
      </c>
      <c r="F19" s="94"/>
      <c r="G19" s="94"/>
      <c r="H19" s="94"/>
      <c r="I19" s="94"/>
      <c r="J19" s="109"/>
      <c r="K19" s="77"/>
      <c r="L19" s="77"/>
      <c r="M19" s="77"/>
      <c r="N19" s="77"/>
      <c r="O19" s="77"/>
      <c r="P19" s="77"/>
      <c r="Q19" s="77"/>
      <c r="R19" s="77"/>
    </row>
    <row r="20" spans="1:18" ht="15" x14ac:dyDescent="0.25">
      <c r="A20" s="83">
        <v>11</v>
      </c>
      <c r="B20" s="93">
        <v>1043.71</v>
      </c>
      <c r="C20" s="94">
        <v>988.29700000000003</v>
      </c>
      <c r="D20" s="94">
        <v>1082.52</v>
      </c>
      <c r="E20" s="94">
        <v>1019.46</v>
      </c>
      <c r="F20" s="94"/>
      <c r="G20" s="94"/>
      <c r="H20" s="94"/>
      <c r="I20" s="94"/>
      <c r="J20" s="109"/>
      <c r="K20" s="77"/>
      <c r="L20" s="77"/>
      <c r="M20" s="77"/>
      <c r="N20" s="77"/>
      <c r="O20" s="77"/>
      <c r="P20" s="77"/>
      <c r="Q20" s="77"/>
      <c r="R20" s="77"/>
    </row>
    <row r="21" spans="1:18" ht="15" x14ac:dyDescent="0.25">
      <c r="A21" s="83">
        <v>12</v>
      </c>
      <c r="B21" s="93">
        <v>0</v>
      </c>
      <c r="C21" s="94">
        <v>0</v>
      </c>
      <c r="D21" s="94">
        <v>0</v>
      </c>
      <c r="E21" s="94">
        <v>0</v>
      </c>
      <c r="F21" s="94"/>
      <c r="G21" s="94"/>
      <c r="H21" s="94"/>
      <c r="I21" s="94"/>
      <c r="J21" s="109"/>
      <c r="K21" s="77"/>
      <c r="L21" s="77"/>
      <c r="M21" s="77"/>
      <c r="N21" s="77"/>
      <c r="O21" s="77"/>
      <c r="P21" s="77"/>
      <c r="Q21" s="77"/>
      <c r="R21" s="77"/>
    </row>
    <row r="22" spans="1:18" ht="15" x14ac:dyDescent="0.25">
      <c r="A22" s="83">
        <v>13</v>
      </c>
      <c r="B22" s="93">
        <f>(6.083+5.895)/2</f>
        <v>5.9889999999999999</v>
      </c>
      <c r="C22" s="94">
        <f>(5.643+6.333)/2</f>
        <v>5.9879999999999995</v>
      </c>
      <c r="D22" s="94">
        <f>(5.663+4.842)/2</f>
        <v>5.2524999999999995</v>
      </c>
      <c r="E22" s="94">
        <f>(5.319+4.827)/2</f>
        <v>5.0730000000000004</v>
      </c>
      <c r="F22" s="94"/>
      <c r="G22" s="94"/>
      <c r="H22" s="94"/>
      <c r="I22" s="94"/>
      <c r="J22" s="109"/>
      <c r="K22" s="77"/>
      <c r="L22" s="77"/>
      <c r="M22" s="77"/>
      <c r="N22" s="77"/>
      <c r="O22" s="77"/>
      <c r="P22" s="77"/>
      <c r="Q22" s="77"/>
      <c r="R22" s="77"/>
    </row>
    <row r="23" spans="1:18" ht="15" x14ac:dyDescent="0.25">
      <c r="A23" s="83">
        <v>14</v>
      </c>
      <c r="B23" s="93"/>
      <c r="C23" s="94"/>
      <c r="D23" s="94"/>
      <c r="E23" s="94"/>
      <c r="F23" s="94"/>
      <c r="G23" s="94"/>
      <c r="H23" s="94"/>
      <c r="I23" s="94"/>
      <c r="J23" s="109"/>
      <c r="K23" s="77"/>
      <c r="L23" s="77"/>
      <c r="M23" s="77"/>
      <c r="N23" s="77"/>
      <c r="O23" s="77"/>
      <c r="P23" s="77"/>
      <c r="Q23" s="77"/>
      <c r="R23" s="77"/>
    </row>
    <row r="24" spans="1:18" ht="15" x14ac:dyDescent="0.25">
      <c r="A24" s="83">
        <v>15</v>
      </c>
      <c r="B24" s="93"/>
      <c r="C24" s="94"/>
      <c r="D24" s="94"/>
      <c r="E24" s="94"/>
      <c r="F24" s="94"/>
      <c r="G24" s="94"/>
      <c r="H24" s="94"/>
      <c r="I24" s="94"/>
      <c r="J24" s="109"/>
      <c r="K24" s="77"/>
      <c r="L24" s="77"/>
      <c r="M24" s="77"/>
      <c r="N24" s="77"/>
      <c r="O24" s="77"/>
      <c r="P24" s="77"/>
      <c r="Q24" s="77"/>
      <c r="R24" s="77"/>
    </row>
    <row r="25" spans="1:18" ht="15" x14ac:dyDescent="0.25">
      <c r="A25" s="83">
        <v>16</v>
      </c>
      <c r="B25" s="110"/>
      <c r="C25" s="111"/>
      <c r="D25" s="111"/>
      <c r="E25" s="111"/>
      <c r="F25" s="111"/>
      <c r="G25" s="112"/>
      <c r="H25" s="112"/>
      <c r="I25" s="112"/>
      <c r="J25" s="109"/>
      <c r="K25" s="77"/>
      <c r="L25" s="77"/>
      <c r="M25" s="77"/>
      <c r="N25" s="77"/>
      <c r="O25" s="77"/>
      <c r="P25" s="77"/>
      <c r="Q25" s="77"/>
      <c r="R25" s="77"/>
    </row>
    <row r="26" spans="1:18" ht="15" x14ac:dyDescent="0.25">
      <c r="A26" s="83">
        <v>17</v>
      </c>
      <c r="B26" s="93"/>
      <c r="C26" s="94"/>
      <c r="D26" s="94"/>
      <c r="E26" s="94"/>
      <c r="F26" s="111"/>
      <c r="G26" s="112"/>
      <c r="H26" s="112"/>
      <c r="I26" s="112"/>
      <c r="J26" s="109"/>
      <c r="K26" s="77"/>
      <c r="L26" s="77"/>
      <c r="M26" s="77"/>
      <c r="N26" s="77"/>
      <c r="O26" s="77"/>
      <c r="P26" s="77"/>
      <c r="Q26" s="77"/>
      <c r="R26" s="77"/>
    </row>
    <row r="27" spans="1:18" ht="15" x14ac:dyDescent="0.25">
      <c r="A27" s="83">
        <v>18</v>
      </c>
      <c r="B27" s="93"/>
      <c r="C27" s="94"/>
      <c r="D27" s="94"/>
      <c r="E27" s="94"/>
      <c r="F27" s="111"/>
      <c r="G27" s="112"/>
      <c r="H27" s="112"/>
      <c r="I27" s="112"/>
      <c r="J27" s="109"/>
      <c r="K27" s="77"/>
      <c r="L27" s="77"/>
      <c r="M27" s="77"/>
      <c r="N27" s="77"/>
      <c r="O27" s="77"/>
      <c r="P27" s="77"/>
      <c r="Q27" s="77"/>
      <c r="R27" s="77"/>
    </row>
    <row r="28" spans="1:18" ht="15" x14ac:dyDescent="0.25">
      <c r="A28" s="83">
        <v>19</v>
      </c>
      <c r="B28" s="110"/>
      <c r="C28" s="111"/>
      <c r="D28" s="111"/>
      <c r="E28" s="111"/>
      <c r="F28" s="111"/>
      <c r="G28" s="112"/>
      <c r="H28" s="112"/>
      <c r="I28" s="112"/>
      <c r="J28" s="109"/>
      <c r="K28" s="77"/>
      <c r="L28" s="77"/>
      <c r="M28" s="77"/>
      <c r="N28" s="77"/>
      <c r="O28" s="77"/>
      <c r="P28" s="77"/>
      <c r="Q28" s="77"/>
      <c r="R28" s="77"/>
    </row>
    <row r="29" spans="1:18" ht="15" x14ac:dyDescent="0.25">
      <c r="A29" s="83">
        <v>20</v>
      </c>
      <c r="B29" s="110"/>
      <c r="C29" s="111"/>
      <c r="D29" s="111"/>
      <c r="E29" s="111"/>
      <c r="F29" s="111"/>
      <c r="G29" s="112"/>
      <c r="H29" s="112"/>
      <c r="I29" s="112"/>
      <c r="J29" s="109"/>
      <c r="K29" s="77"/>
      <c r="L29" s="77"/>
      <c r="M29" s="77"/>
      <c r="N29" s="77"/>
      <c r="O29" s="77"/>
      <c r="P29" s="77"/>
      <c r="Q29" s="77"/>
      <c r="R29" s="77"/>
    </row>
    <row r="30" spans="1:18" ht="15" x14ac:dyDescent="0.25">
      <c r="A30" s="83">
        <v>21</v>
      </c>
      <c r="B30" s="110"/>
      <c r="C30" s="111"/>
      <c r="D30" s="111"/>
      <c r="E30" s="111"/>
      <c r="F30" s="111"/>
      <c r="G30" s="112"/>
      <c r="H30" s="112"/>
      <c r="I30" s="112"/>
      <c r="J30" s="109"/>
      <c r="K30" s="77"/>
      <c r="L30" s="77"/>
      <c r="M30" s="77"/>
      <c r="N30" s="77"/>
      <c r="O30" s="77"/>
      <c r="P30" s="77"/>
      <c r="Q30" s="77"/>
      <c r="R30" s="77"/>
    </row>
    <row r="31" spans="1:18" ht="15" x14ac:dyDescent="0.25">
      <c r="A31" s="83">
        <v>22</v>
      </c>
      <c r="B31" s="110"/>
      <c r="C31" s="111"/>
      <c r="D31" s="111"/>
      <c r="E31" s="111"/>
      <c r="F31" s="111"/>
      <c r="G31" s="112"/>
      <c r="H31" s="112"/>
      <c r="I31" s="112"/>
      <c r="J31" s="109"/>
      <c r="K31" s="84"/>
      <c r="L31" s="84"/>
      <c r="M31" s="84"/>
      <c r="N31" s="84"/>
      <c r="O31" s="84"/>
      <c r="P31" s="84"/>
      <c r="Q31" s="84"/>
      <c r="R31" s="84"/>
    </row>
    <row r="32" spans="1:18" ht="15" x14ac:dyDescent="0.25">
      <c r="A32" s="83">
        <v>23</v>
      </c>
      <c r="B32" s="110"/>
      <c r="C32" s="111"/>
      <c r="D32" s="111"/>
      <c r="E32" s="111"/>
      <c r="F32" s="111"/>
      <c r="G32" s="112"/>
      <c r="H32" s="112"/>
      <c r="I32" s="112"/>
      <c r="J32" s="109"/>
      <c r="K32" s="84"/>
      <c r="L32" s="84"/>
      <c r="M32" s="84"/>
      <c r="N32" s="84"/>
      <c r="O32" s="84"/>
      <c r="P32" s="84"/>
      <c r="Q32" s="84"/>
      <c r="R32" s="84"/>
    </row>
    <row r="33" spans="1:18" ht="15" x14ac:dyDescent="0.25">
      <c r="A33" s="83">
        <v>24</v>
      </c>
      <c r="B33" s="110"/>
      <c r="C33" s="111"/>
      <c r="D33" s="111"/>
      <c r="E33" s="111"/>
      <c r="F33" s="111"/>
      <c r="G33" s="112"/>
      <c r="H33" s="112"/>
      <c r="I33" s="112"/>
      <c r="J33" s="109"/>
      <c r="K33" s="84"/>
      <c r="L33" s="84"/>
      <c r="M33" s="84"/>
      <c r="N33" s="84"/>
      <c r="O33" s="84"/>
      <c r="P33" s="84"/>
      <c r="Q33" s="84"/>
      <c r="R33" s="84"/>
    </row>
    <row r="34" spans="1:18" ht="15" x14ac:dyDescent="0.25">
      <c r="A34" s="83">
        <v>25</v>
      </c>
      <c r="B34" s="113"/>
      <c r="C34" s="114"/>
      <c r="D34" s="114"/>
      <c r="E34" s="114"/>
      <c r="F34" s="114"/>
      <c r="G34" s="112"/>
      <c r="H34" s="112"/>
      <c r="I34" s="112"/>
      <c r="J34" s="115"/>
      <c r="K34" s="84"/>
      <c r="L34" s="84"/>
      <c r="M34" s="84"/>
      <c r="N34" s="84"/>
      <c r="O34" s="84"/>
      <c r="P34" s="84"/>
      <c r="Q34" s="84"/>
      <c r="R34" s="84"/>
    </row>
    <row r="35" spans="1:18" ht="15" x14ac:dyDescent="0.25">
      <c r="A35" s="83">
        <v>26</v>
      </c>
      <c r="B35" s="113"/>
      <c r="C35" s="114"/>
      <c r="D35" s="114"/>
      <c r="E35" s="114"/>
      <c r="F35" s="114"/>
      <c r="G35" s="112"/>
      <c r="H35" s="112"/>
      <c r="I35" s="112"/>
      <c r="J35" s="115"/>
      <c r="K35" s="84"/>
      <c r="L35" s="84"/>
      <c r="M35" s="84"/>
      <c r="N35" s="84"/>
      <c r="O35" s="84"/>
      <c r="P35" s="84"/>
      <c r="Q35" s="84"/>
      <c r="R35" s="84"/>
    </row>
    <row r="36" spans="1:18" ht="15" x14ac:dyDescent="0.25">
      <c r="A36" s="83">
        <v>27</v>
      </c>
      <c r="B36" s="113"/>
      <c r="C36" s="114"/>
      <c r="D36" s="114"/>
      <c r="E36" s="114"/>
      <c r="F36" s="114"/>
      <c r="G36" s="112"/>
      <c r="H36" s="112"/>
      <c r="I36" s="112"/>
      <c r="J36" s="115"/>
      <c r="K36" s="84"/>
      <c r="L36" s="84"/>
      <c r="M36" s="84"/>
      <c r="N36" s="84"/>
      <c r="O36" s="84"/>
      <c r="P36" s="84"/>
      <c r="Q36" s="84"/>
      <c r="R36" s="84"/>
    </row>
    <row r="37" spans="1:18" ht="15" x14ac:dyDescent="0.25">
      <c r="A37" s="83">
        <v>28</v>
      </c>
      <c r="B37" s="113"/>
      <c r="C37" s="114"/>
      <c r="D37" s="114"/>
      <c r="E37" s="114"/>
      <c r="F37" s="114"/>
      <c r="G37" s="112"/>
      <c r="H37" s="112"/>
      <c r="I37" s="112"/>
      <c r="J37" s="115"/>
      <c r="K37" s="84"/>
      <c r="L37" s="84"/>
      <c r="M37" s="84"/>
      <c r="N37" s="84"/>
      <c r="O37" s="84"/>
      <c r="P37" s="84"/>
      <c r="Q37" s="84"/>
      <c r="R37" s="84"/>
    </row>
    <row r="38" spans="1:18" ht="15" x14ac:dyDescent="0.25">
      <c r="A38" s="83">
        <v>29</v>
      </c>
      <c r="B38" s="113"/>
      <c r="C38" s="114"/>
      <c r="D38" s="114"/>
      <c r="E38" s="114"/>
      <c r="F38" s="114"/>
      <c r="G38" s="112"/>
      <c r="H38" s="112"/>
      <c r="I38" s="112"/>
      <c r="J38" s="115"/>
      <c r="K38" s="84"/>
      <c r="L38" s="84"/>
      <c r="M38" s="84"/>
      <c r="N38" s="84"/>
      <c r="O38" s="84"/>
      <c r="P38" s="84"/>
      <c r="Q38" s="84"/>
      <c r="R38" s="84"/>
    </row>
    <row r="39" spans="1:18" ht="15" customHeight="1" x14ac:dyDescent="0.25">
      <c r="A39" s="83">
        <v>30</v>
      </c>
      <c r="B39" s="113"/>
      <c r="C39" s="114"/>
      <c r="D39" s="114"/>
      <c r="E39" s="114"/>
      <c r="F39" s="114"/>
      <c r="G39" s="112"/>
      <c r="H39" s="112"/>
      <c r="I39" s="112"/>
      <c r="J39" s="115"/>
      <c r="K39" s="85"/>
      <c r="L39" s="86"/>
      <c r="M39" s="86"/>
      <c r="N39" s="86"/>
      <c r="O39" s="86"/>
      <c r="P39" s="86"/>
      <c r="Q39" s="86"/>
      <c r="R39" s="86"/>
    </row>
    <row r="40" spans="1:18" ht="15" x14ac:dyDescent="0.25">
      <c r="A40" s="83">
        <v>31</v>
      </c>
      <c r="B40" s="113"/>
      <c r="C40" s="114"/>
      <c r="D40" s="114"/>
      <c r="E40" s="114"/>
      <c r="F40" s="114"/>
      <c r="G40" s="112"/>
      <c r="H40" s="112"/>
      <c r="I40" s="112"/>
      <c r="J40" s="115"/>
      <c r="K40" s="87"/>
      <c r="L40" s="86"/>
      <c r="M40" s="86"/>
      <c r="N40" s="86"/>
      <c r="O40" s="86"/>
      <c r="P40" s="86"/>
      <c r="Q40" s="86"/>
      <c r="R40" s="86"/>
    </row>
    <row r="41" spans="1:18" ht="15" x14ac:dyDescent="0.25">
      <c r="A41" s="83">
        <v>32</v>
      </c>
      <c r="B41" s="113"/>
      <c r="C41" s="114"/>
      <c r="D41" s="114"/>
      <c r="E41" s="114"/>
      <c r="F41" s="114"/>
      <c r="G41" s="112"/>
      <c r="H41" s="112"/>
      <c r="I41" s="112"/>
      <c r="J41" s="115"/>
      <c r="K41" s="87"/>
      <c r="L41" s="86"/>
      <c r="M41" s="86"/>
      <c r="N41" s="86"/>
      <c r="O41" s="86"/>
      <c r="P41" s="86"/>
      <c r="Q41" s="86"/>
      <c r="R41" s="86"/>
    </row>
    <row r="42" spans="1:18" ht="15" x14ac:dyDescent="0.25">
      <c r="A42" s="83">
        <v>33</v>
      </c>
      <c r="B42" s="113"/>
      <c r="C42" s="114"/>
      <c r="D42" s="114"/>
      <c r="E42" s="114"/>
      <c r="F42" s="114"/>
      <c r="G42" s="112"/>
      <c r="H42" s="112"/>
      <c r="I42" s="112"/>
      <c r="J42" s="115"/>
      <c r="K42" s="165" t="s">
        <v>30</v>
      </c>
      <c r="L42" s="166"/>
      <c r="M42" s="166"/>
      <c r="N42" s="166"/>
      <c r="O42" s="166"/>
      <c r="P42" s="166"/>
      <c r="Q42" s="166"/>
      <c r="R42" s="166"/>
    </row>
    <row r="43" spans="1:18" ht="15" x14ac:dyDescent="0.25">
      <c r="A43" s="83">
        <v>34</v>
      </c>
      <c r="B43" s="113"/>
      <c r="C43" s="114"/>
      <c r="D43" s="114"/>
      <c r="E43" s="114"/>
      <c r="F43" s="114"/>
      <c r="G43" s="112"/>
      <c r="H43" s="112"/>
      <c r="I43" s="112"/>
      <c r="J43" s="115"/>
      <c r="K43" s="88"/>
      <c r="L43" s="89"/>
      <c r="M43" s="89"/>
      <c r="N43" s="89"/>
      <c r="O43" s="89"/>
      <c r="P43" s="89"/>
      <c r="Q43" s="89"/>
      <c r="R43" s="89"/>
    </row>
    <row r="44" spans="1:18" ht="15" x14ac:dyDescent="0.25">
      <c r="A44" s="83">
        <v>35</v>
      </c>
      <c r="B44" s="113"/>
      <c r="C44" s="114"/>
      <c r="D44" s="114"/>
      <c r="E44" s="114"/>
      <c r="F44" s="114"/>
      <c r="G44" s="112"/>
      <c r="H44" s="112"/>
      <c r="I44" s="112"/>
      <c r="J44" s="115"/>
      <c r="K44" s="88"/>
      <c r="L44" s="89"/>
      <c r="M44" s="89"/>
      <c r="N44" s="89"/>
      <c r="O44" s="89"/>
      <c r="P44" s="89"/>
      <c r="Q44" s="89"/>
      <c r="R44" s="89"/>
    </row>
    <row r="45" spans="1:18" ht="15" x14ac:dyDescent="0.25">
      <c r="A45" s="83">
        <v>36</v>
      </c>
      <c r="B45" s="113"/>
      <c r="C45" s="114"/>
      <c r="D45" s="114"/>
      <c r="E45" s="114"/>
      <c r="F45" s="114"/>
      <c r="G45" s="112"/>
      <c r="H45" s="112"/>
      <c r="I45" s="112"/>
      <c r="J45" s="115"/>
      <c r="K45" s="88"/>
      <c r="L45" s="89"/>
      <c r="M45" s="89"/>
      <c r="N45" s="89"/>
      <c r="O45" s="89"/>
      <c r="P45" s="89"/>
      <c r="Q45" s="89"/>
      <c r="R45" s="89"/>
    </row>
    <row r="46" spans="1:18" ht="15" x14ac:dyDescent="0.25">
      <c r="A46" s="83">
        <v>37</v>
      </c>
      <c r="B46" s="116"/>
      <c r="C46" s="112"/>
      <c r="D46" s="112"/>
      <c r="E46" s="117"/>
      <c r="F46" s="112"/>
      <c r="G46" s="112"/>
      <c r="H46" s="112"/>
      <c r="I46" s="112"/>
      <c r="J46" s="109"/>
      <c r="K46" s="88"/>
      <c r="L46" s="89"/>
      <c r="M46" s="89"/>
      <c r="N46" s="89"/>
      <c r="O46" s="89"/>
      <c r="P46" s="89"/>
      <c r="Q46" s="89"/>
      <c r="R46" s="89"/>
    </row>
    <row r="47" spans="1:18" ht="15" x14ac:dyDescent="0.25">
      <c r="A47" s="83">
        <v>38</v>
      </c>
      <c r="B47" s="116"/>
      <c r="C47" s="112"/>
      <c r="D47" s="112"/>
      <c r="E47" s="117"/>
      <c r="F47" s="112"/>
      <c r="G47" s="112"/>
      <c r="H47" s="112"/>
      <c r="I47" s="112"/>
      <c r="J47" s="109"/>
      <c r="K47" s="84"/>
      <c r="L47" s="84"/>
      <c r="M47" s="84"/>
      <c r="N47" s="84"/>
      <c r="O47" s="84"/>
      <c r="P47" s="84"/>
      <c r="Q47" s="84"/>
      <c r="R47" s="84"/>
    </row>
    <row r="48" spans="1:18" ht="15" x14ac:dyDescent="0.25">
      <c r="A48" s="83">
        <v>39</v>
      </c>
      <c r="B48" s="116"/>
      <c r="C48" s="112"/>
      <c r="D48" s="112"/>
      <c r="E48" s="117"/>
      <c r="F48" s="112"/>
      <c r="G48" s="112"/>
      <c r="H48" s="112"/>
      <c r="I48" s="112"/>
      <c r="J48" s="115"/>
      <c r="K48" s="84"/>
      <c r="L48" s="84"/>
      <c r="M48" s="84"/>
      <c r="N48" s="84"/>
      <c r="O48" s="84"/>
      <c r="P48" s="84"/>
      <c r="Q48" s="84"/>
      <c r="R48" s="84"/>
    </row>
    <row r="49" spans="1:29" ht="15" x14ac:dyDescent="0.25">
      <c r="A49" s="83">
        <v>40</v>
      </c>
      <c r="B49" s="116"/>
      <c r="C49" s="112"/>
      <c r="D49" s="112"/>
      <c r="E49" s="117"/>
      <c r="F49" s="112"/>
      <c r="G49" s="112"/>
      <c r="H49" s="112"/>
      <c r="I49" s="112"/>
      <c r="J49" s="115"/>
      <c r="K49" s="84"/>
      <c r="L49" s="84"/>
      <c r="M49" s="84"/>
      <c r="N49" s="84"/>
      <c r="O49" s="84"/>
      <c r="P49" s="84"/>
      <c r="Q49" s="84"/>
      <c r="R49" s="84"/>
    </row>
    <row r="50" spans="1:29" ht="15" x14ac:dyDescent="0.25">
      <c r="A50" s="83">
        <v>41</v>
      </c>
      <c r="B50" s="116"/>
      <c r="C50" s="112"/>
      <c r="D50" s="112"/>
      <c r="E50" s="117"/>
      <c r="F50" s="112"/>
      <c r="G50" s="112"/>
      <c r="H50" s="112"/>
      <c r="I50" s="112"/>
      <c r="J50" s="115"/>
      <c r="K50" s="84"/>
      <c r="L50" s="84"/>
      <c r="M50" s="84"/>
      <c r="N50" s="84"/>
      <c r="O50" s="84"/>
      <c r="P50" s="84"/>
      <c r="Q50" s="84"/>
      <c r="R50" s="84"/>
    </row>
    <row r="51" spans="1:29" ht="15" x14ac:dyDescent="0.25">
      <c r="A51" s="83">
        <v>42</v>
      </c>
      <c r="B51" s="116"/>
      <c r="C51" s="112"/>
      <c r="D51" s="112"/>
      <c r="E51" s="117"/>
      <c r="F51" s="112"/>
      <c r="G51" s="112"/>
      <c r="H51" s="112"/>
      <c r="I51" s="112"/>
      <c r="J51" s="115"/>
      <c r="K51" s="84"/>
      <c r="L51" s="84"/>
      <c r="M51" s="84"/>
      <c r="N51" s="84"/>
      <c r="O51" s="84"/>
      <c r="P51" s="84"/>
      <c r="Q51" s="84"/>
      <c r="R51" s="84"/>
    </row>
    <row r="52" spans="1:29" ht="15" x14ac:dyDescent="0.25">
      <c r="A52" s="83">
        <v>43</v>
      </c>
      <c r="B52" s="116"/>
      <c r="C52" s="112"/>
      <c r="D52" s="112"/>
      <c r="E52" s="117"/>
      <c r="F52" s="112"/>
      <c r="G52" s="112"/>
      <c r="H52" s="112"/>
      <c r="I52" s="112"/>
      <c r="J52" s="115"/>
      <c r="K52" s="84"/>
      <c r="L52" s="84"/>
      <c r="M52" s="84"/>
      <c r="N52" s="84"/>
      <c r="O52" s="84"/>
      <c r="P52" s="84"/>
      <c r="Q52" s="84"/>
      <c r="R52" s="84"/>
    </row>
    <row r="53" spans="1:29" ht="15" x14ac:dyDescent="0.25">
      <c r="A53" s="83">
        <v>44</v>
      </c>
      <c r="B53" s="116"/>
      <c r="C53" s="112"/>
      <c r="D53" s="112"/>
      <c r="E53" s="117"/>
      <c r="F53" s="112"/>
      <c r="G53" s="112"/>
      <c r="H53" s="112"/>
      <c r="I53" s="112"/>
      <c r="J53" s="115"/>
      <c r="K53" s="84"/>
      <c r="L53" s="84"/>
      <c r="M53" s="84"/>
      <c r="N53" s="84"/>
      <c r="O53" s="84"/>
      <c r="P53" s="84"/>
      <c r="Q53" s="84"/>
      <c r="R53" s="84"/>
    </row>
    <row r="54" spans="1:29" ht="15" x14ac:dyDescent="0.25">
      <c r="A54" s="83">
        <v>45</v>
      </c>
      <c r="B54" s="116"/>
      <c r="C54" s="112"/>
      <c r="D54" s="112"/>
      <c r="E54" s="117"/>
      <c r="F54" s="112"/>
      <c r="G54" s="112"/>
      <c r="H54" s="112"/>
      <c r="I54" s="112"/>
      <c r="J54" s="115"/>
      <c r="K54" s="84"/>
      <c r="L54" s="84"/>
      <c r="M54" s="84"/>
      <c r="N54" s="84"/>
      <c r="O54" s="84"/>
      <c r="P54" s="84"/>
      <c r="Q54" s="84"/>
      <c r="R54" s="84"/>
    </row>
    <row r="55" spans="1:29" ht="15" x14ac:dyDescent="0.25">
      <c r="A55" s="83">
        <v>46</v>
      </c>
      <c r="B55" s="116"/>
      <c r="C55" s="112"/>
      <c r="D55" s="112"/>
      <c r="E55" s="117"/>
      <c r="F55" s="112"/>
      <c r="G55" s="112"/>
      <c r="H55" s="112"/>
      <c r="I55" s="112"/>
      <c r="J55" s="115"/>
      <c r="K55" s="84"/>
      <c r="L55" s="84"/>
      <c r="M55" s="84"/>
      <c r="N55" s="84"/>
      <c r="O55" s="84"/>
      <c r="P55" s="84"/>
      <c r="Q55" s="84"/>
      <c r="R55" s="84"/>
    </row>
    <row r="56" spans="1:29" ht="15" x14ac:dyDescent="0.25">
      <c r="A56" s="83">
        <v>47</v>
      </c>
      <c r="B56" s="116"/>
      <c r="C56" s="112"/>
      <c r="D56" s="112"/>
      <c r="E56" s="117"/>
      <c r="F56" s="112"/>
      <c r="G56" s="112"/>
      <c r="H56" s="112"/>
      <c r="I56" s="112"/>
      <c r="J56" s="115"/>
      <c r="K56" s="84"/>
      <c r="L56" s="84"/>
      <c r="M56" s="84"/>
      <c r="N56" s="84"/>
      <c r="O56" s="84"/>
      <c r="P56" s="84"/>
      <c r="Q56" s="84"/>
      <c r="R56" s="84"/>
    </row>
    <row r="57" spans="1:29" ht="15" x14ac:dyDescent="0.25">
      <c r="A57" s="83">
        <v>48</v>
      </c>
      <c r="B57" s="116"/>
      <c r="C57" s="112"/>
      <c r="D57" s="112"/>
      <c r="E57" s="117"/>
      <c r="F57" s="112"/>
      <c r="G57" s="112"/>
      <c r="H57" s="112"/>
      <c r="I57" s="112"/>
      <c r="J57" s="115"/>
      <c r="K57" s="84"/>
      <c r="L57" s="84"/>
      <c r="M57" s="84"/>
      <c r="N57" s="84"/>
      <c r="O57" s="84"/>
      <c r="P57" s="84"/>
      <c r="Q57" s="84"/>
      <c r="R57" s="84"/>
    </row>
    <row r="58" spans="1:29" ht="15" x14ac:dyDescent="0.25">
      <c r="A58" s="83">
        <v>49</v>
      </c>
      <c r="B58" s="116"/>
      <c r="C58" s="112"/>
      <c r="D58" s="112"/>
      <c r="E58" s="117"/>
      <c r="F58" s="112"/>
      <c r="G58" s="112"/>
      <c r="H58" s="112"/>
      <c r="I58" s="112"/>
      <c r="J58" s="115"/>
      <c r="K58" s="84"/>
      <c r="L58" s="84"/>
      <c r="M58" s="84"/>
      <c r="N58" s="84"/>
      <c r="O58" s="84"/>
      <c r="P58" s="84"/>
      <c r="Q58" s="84"/>
      <c r="R58" s="84"/>
    </row>
    <row r="59" spans="1:29" ht="15.75" thickBot="1" x14ac:dyDescent="0.3">
      <c r="A59" s="90">
        <v>50</v>
      </c>
      <c r="B59" s="118"/>
      <c r="C59" s="119"/>
      <c r="D59" s="119"/>
      <c r="E59" s="120"/>
      <c r="F59" s="119"/>
      <c r="G59" s="119"/>
      <c r="H59" s="119"/>
      <c r="I59" s="119"/>
      <c r="J59" s="121"/>
      <c r="K59" s="84"/>
      <c r="L59" s="84"/>
      <c r="M59" s="84"/>
      <c r="N59" s="84"/>
      <c r="O59" s="84"/>
      <c r="P59" s="84"/>
      <c r="Q59" s="84"/>
      <c r="R59" s="84"/>
    </row>
    <row r="60" spans="1:29" x14ac:dyDescent="0.2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20"/>
      <c r="M60" s="20"/>
      <c r="N60" s="20"/>
      <c r="O60" s="20"/>
      <c r="P60" s="20"/>
      <c r="Q60" s="20"/>
      <c r="R60" s="20"/>
    </row>
    <row r="61" spans="1:29" x14ac:dyDescent="0.2">
      <c r="A61" s="10"/>
      <c r="B61" s="21"/>
      <c r="C61" s="21"/>
      <c r="D61" s="21"/>
      <c r="E61" s="21"/>
      <c r="F61" s="21"/>
      <c r="G61" s="21"/>
      <c r="H61" s="19"/>
      <c r="I61" s="19"/>
      <c r="J61" s="19"/>
      <c r="K61" s="18"/>
      <c r="L61" s="20"/>
      <c r="M61" s="20"/>
      <c r="N61" s="20"/>
      <c r="O61" s="20"/>
      <c r="P61" s="20"/>
      <c r="Q61" s="20"/>
      <c r="R61" s="20"/>
    </row>
    <row r="62" spans="1:29" x14ac:dyDescent="0.2">
      <c r="A62" s="10"/>
      <c r="B62" s="21"/>
      <c r="C62" s="21"/>
      <c r="D62" s="21"/>
      <c r="E62" s="21"/>
      <c r="F62" s="21"/>
      <c r="G62" s="21"/>
      <c r="H62" s="19"/>
      <c r="I62" s="19"/>
      <c r="J62" s="19"/>
      <c r="K62" s="18"/>
      <c r="L62" s="20"/>
      <c r="M62" s="20"/>
      <c r="N62" s="20"/>
      <c r="O62" s="20"/>
      <c r="P62" s="20"/>
      <c r="Q62" s="20"/>
      <c r="R62" s="20"/>
    </row>
    <row r="63" spans="1:29" x14ac:dyDescent="0.2">
      <c r="A63" s="10"/>
      <c r="B63" s="167" t="s">
        <v>26</v>
      </c>
      <c r="C63" s="168"/>
      <c r="D63" s="168"/>
      <c r="E63" s="168"/>
      <c r="F63" s="168"/>
      <c r="G63" s="168"/>
      <c r="H63" s="168"/>
      <c r="I63" s="168"/>
      <c r="J63" s="168"/>
      <c r="K63" s="18"/>
      <c r="L63" s="20"/>
      <c r="M63" s="20"/>
      <c r="N63" s="20"/>
      <c r="O63" s="20"/>
      <c r="P63" s="20"/>
      <c r="Q63" s="20"/>
      <c r="R63" s="20"/>
    </row>
    <row r="64" spans="1:29" x14ac:dyDescent="0.2">
      <c r="A64" s="10"/>
      <c r="B64" s="21"/>
      <c r="C64" s="21"/>
      <c r="D64" s="21"/>
      <c r="E64" s="21"/>
      <c r="F64" s="21"/>
      <c r="G64" s="21"/>
      <c r="H64" s="19"/>
      <c r="I64" s="19"/>
      <c r="J64" s="19"/>
      <c r="K64" s="18"/>
      <c r="L64" s="20"/>
      <c r="M64" s="20"/>
      <c r="N64" s="20"/>
      <c r="O64" s="20"/>
      <c r="P64" s="20"/>
      <c r="Q64" s="20"/>
      <c r="R64" s="20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3.5" thickBot="1" x14ac:dyDescent="0.25">
      <c r="A65" s="22" t="s">
        <v>20</v>
      </c>
      <c r="B65" s="16" t="s">
        <v>0</v>
      </c>
      <c r="C65" s="16" t="s">
        <v>1</v>
      </c>
      <c r="D65" s="16" t="s">
        <v>2</v>
      </c>
      <c r="E65" s="16" t="s">
        <v>3</v>
      </c>
      <c r="F65" s="16" t="s">
        <v>4</v>
      </c>
      <c r="G65" s="16" t="s">
        <v>5</v>
      </c>
      <c r="H65" s="16" t="s">
        <v>6</v>
      </c>
      <c r="I65" s="16" t="s">
        <v>27</v>
      </c>
      <c r="J65" s="16" t="s">
        <v>28</v>
      </c>
      <c r="K65" s="11"/>
      <c r="L65" s="20"/>
      <c r="M65" s="20"/>
      <c r="N65" s="20"/>
      <c r="O65" s="20"/>
      <c r="P65" s="20"/>
      <c r="Q65" s="20"/>
      <c r="R65" s="20"/>
      <c r="T65" s="8"/>
      <c r="U65" s="8"/>
      <c r="V65" s="8"/>
      <c r="W65" s="8"/>
      <c r="X65" s="8"/>
      <c r="Y65" s="8"/>
      <c r="Z65" s="8"/>
      <c r="AA65" s="8"/>
      <c r="AB65" s="8"/>
      <c r="AC65" s="6"/>
    </row>
    <row r="66" spans="1:29" x14ac:dyDescent="0.2">
      <c r="A66" s="23">
        <v>1</v>
      </c>
      <c r="B66" s="19">
        <f t="shared" ref="B66:B85" si="0">IF((B10&lt;&gt;0)*ISNUMBER(B10),100*(B10/B10),"")</f>
        <v>100</v>
      </c>
      <c r="C66" s="19">
        <f t="shared" ref="C66:C75" si="1">IF((B10&lt;&gt;0)*ISNUMBER(C10),100*(C10/B10),"")</f>
        <v>90.808128349310948</v>
      </c>
      <c r="D66" s="19">
        <f t="shared" ref="D66:D75" si="2">IF((B10&lt;&gt;0)*ISNUMBER(D10),100*(D10/B10),"")</f>
        <v>94.220978143294786</v>
      </c>
      <c r="E66" s="19">
        <f t="shared" ref="E66:E75" si="3">IF((B10&lt;&gt;0)*ISNUMBER(E10),100*(E10/B10),"")</f>
        <v>94.220978143294786</v>
      </c>
      <c r="F66" s="19" t="str">
        <f t="shared" ref="F66:F75" si="4">IF((B10&lt;&gt;0)*ISNUMBER(F10),100*(F10/B10),"")</f>
        <v/>
      </c>
      <c r="G66" s="19" t="str">
        <f t="shared" ref="G66:G75" si="5">IF((B10&lt;&gt;0)*ISNUMBER(G10),100*(G10/B10),"")</f>
        <v/>
      </c>
      <c r="H66" s="19" t="str">
        <f t="shared" ref="H66:H75" si="6">IF((B10&lt;&gt;0)*ISNUMBER(H10),100*(H10/B10),"")</f>
        <v/>
      </c>
      <c r="I66" s="19" t="str">
        <f t="shared" ref="I66:I75" si="7">IF((B10&lt;&gt;0)*ISNUMBER(I10),100*(I10/B10),"")</f>
        <v/>
      </c>
      <c r="J66" s="19" t="str">
        <f t="shared" ref="J66:J75" si="8">IF((B10&lt;&gt;0)*ISNUMBER(J10),100*(J10/B10),"")</f>
        <v/>
      </c>
      <c r="K66" s="17"/>
      <c r="L66" s="20"/>
      <c r="M66" s="20"/>
      <c r="N66" s="20"/>
      <c r="O66" s="20"/>
      <c r="P66" s="20"/>
      <c r="Q66" s="20"/>
      <c r="R66" s="20"/>
      <c r="T66" s="6"/>
      <c r="U66" s="7"/>
      <c r="V66" s="7"/>
      <c r="W66" s="7"/>
      <c r="X66" s="7"/>
      <c r="Y66" s="7"/>
      <c r="Z66" s="7"/>
      <c r="AA66" s="7"/>
      <c r="AB66" s="7"/>
      <c r="AC66" s="6"/>
    </row>
    <row r="67" spans="1:29" x14ac:dyDescent="0.2">
      <c r="A67" s="24">
        <v>2</v>
      </c>
      <c r="B67" s="19">
        <f t="shared" si="0"/>
        <v>100</v>
      </c>
      <c r="C67" s="19">
        <f t="shared" si="1"/>
        <v>100.95080373927388</v>
      </c>
      <c r="D67" s="19">
        <f t="shared" si="2"/>
        <v>110.18218942755691</v>
      </c>
      <c r="E67" s="19">
        <f t="shared" si="3"/>
        <v>103.36703027822891</v>
      </c>
      <c r="F67" s="19" t="str">
        <f t="shared" si="4"/>
        <v/>
      </c>
      <c r="G67" s="19" t="str">
        <f t="shared" si="5"/>
        <v/>
      </c>
      <c r="H67" s="19" t="str">
        <f t="shared" si="6"/>
        <v/>
      </c>
      <c r="I67" s="19" t="str">
        <f t="shared" si="7"/>
        <v/>
      </c>
      <c r="J67" s="19" t="str">
        <f t="shared" si="8"/>
        <v/>
      </c>
      <c r="K67" s="17"/>
      <c r="L67" s="20"/>
      <c r="M67" s="20"/>
      <c r="N67" s="20"/>
      <c r="O67" s="20"/>
      <c r="P67" s="20"/>
      <c r="Q67" s="20"/>
      <c r="R67" s="20"/>
      <c r="T67" s="6"/>
      <c r="U67" s="7"/>
      <c r="V67" s="7"/>
      <c r="W67" s="7"/>
      <c r="X67" s="7"/>
      <c r="Y67" s="7"/>
      <c r="Z67" s="7"/>
      <c r="AA67" s="7"/>
      <c r="AB67" s="7"/>
      <c r="AC67" s="6"/>
    </row>
    <row r="68" spans="1:29" x14ac:dyDescent="0.2">
      <c r="A68" s="24">
        <v>3</v>
      </c>
      <c r="B68" s="19">
        <f t="shared" si="0"/>
        <v>100</v>
      </c>
      <c r="C68" s="19">
        <f t="shared" si="1"/>
        <v>94.369728351239331</v>
      </c>
      <c r="D68" s="19">
        <f t="shared" si="2"/>
        <v>104.69203663338187</v>
      </c>
      <c r="E68" s="19">
        <f t="shared" si="3"/>
        <v>97.799584729772789</v>
      </c>
      <c r="F68" s="19" t="str">
        <f t="shared" si="4"/>
        <v/>
      </c>
      <c r="G68" s="19" t="str">
        <f t="shared" si="5"/>
        <v/>
      </c>
      <c r="H68" s="19" t="str">
        <f t="shared" si="6"/>
        <v/>
      </c>
      <c r="I68" s="19" t="str">
        <f t="shared" si="7"/>
        <v/>
      </c>
      <c r="J68" s="19" t="str">
        <f t="shared" si="8"/>
        <v/>
      </c>
      <c r="K68" s="17"/>
      <c r="L68" s="20"/>
      <c r="M68" s="20"/>
      <c r="N68" s="20"/>
      <c r="O68" s="20"/>
      <c r="P68" s="20"/>
      <c r="Q68" s="20"/>
      <c r="R68" s="20"/>
      <c r="T68" s="6"/>
      <c r="U68" s="7"/>
      <c r="V68" s="7"/>
      <c r="W68" s="7"/>
      <c r="X68" s="7"/>
      <c r="Y68" s="7"/>
      <c r="Z68" s="7"/>
      <c r="AA68" s="7"/>
      <c r="AB68" s="7"/>
      <c r="AC68" s="6"/>
    </row>
    <row r="69" spans="1:29" x14ac:dyDescent="0.2">
      <c r="A69" s="24">
        <v>4</v>
      </c>
      <c r="B69" s="19">
        <f t="shared" si="0"/>
        <v>100</v>
      </c>
      <c r="C69" s="19">
        <f t="shared" si="1"/>
        <v>115.00273270975501</v>
      </c>
      <c r="D69" s="19">
        <f t="shared" si="2"/>
        <v>106.82802667124722</v>
      </c>
      <c r="E69" s="19">
        <f t="shared" si="3"/>
        <v>108.98983431971143</v>
      </c>
      <c r="F69" s="19" t="str">
        <f t="shared" si="4"/>
        <v/>
      </c>
      <c r="G69" s="19" t="str">
        <f t="shared" si="5"/>
        <v/>
      </c>
      <c r="H69" s="19" t="str">
        <f t="shared" si="6"/>
        <v/>
      </c>
      <c r="I69" s="19" t="str">
        <f t="shared" si="7"/>
        <v/>
      </c>
      <c r="J69" s="19" t="str">
        <f t="shared" si="8"/>
        <v/>
      </c>
      <c r="K69" s="17"/>
      <c r="L69" s="20"/>
      <c r="M69" s="20"/>
      <c r="N69" s="20"/>
      <c r="O69" s="20"/>
      <c r="P69" s="20"/>
      <c r="Q69" s="20"/>
      <c r="R69" s="20"/>
      <c r="T69" s="6"/>
      <c r="U69" s="7"/>
      <c r="V69" s="7"/>
      <c r="W69" s="7"/>
      <c r="X69" s="7"/>
      <c r="Y69" s="7"/>
      <c r="Z69" s="7"/>
      <c r="AA69" s="7"/>
      <c r="AB69" s="7"/>
      <c r="AC69" s="6"/>
    </row>
    <row r="70" spans="1:29" x14ac:dyDescent="0.2">
      <c r="A70" s="24">
        <v>5</v>
      </c>
      <c r="B70" s="19">
        <f t="shared" si="0"/>
        <v>100</v>
      </c>
      <c r="C70" s="19">
        <f t="shared" si="1"/>
        <v>110.5034163795893</v>
      </c>
      <c r="D70" s="19">
        <f t="shared" si="2"/>
        <v>108.48937020612475</v>
      </c>
      <c r="E70" s="19">
        <f t="shared" si="3"/>
        <v>119.60868654955179</v>
      </c>
      <c r="F70" s="19" t="str">
        <f t="shared" si="4"/>
        <v/>
      </c>
      <c r="G70" s="19" t="str">
        <f t="shared" si="5"/>
        <v/>
      </c>
      <c r="H70" s="19" t="str">
        <f t="shared" si="6"/>
        <v/>
      </c>
      <c r="I70" s="19" t="str">
        <f t="shared" si="7"/>
        <v/>
      </c>
      <c r="J70" s="19" t="str">
        <f t="shared" si="8"/>
        <v/>
      </c>
      <c r="K70" s="17"/>
      <c r="L70" s="10"/>
      <c r="M70" s="10"/>
      <c r="N70" s="10"/>
      <c r="O70" s="10"/>
      <c r="P70" s="10"/>
      <c r="Q70" s="10"/>
      <c r="R70" s="10"/>
      <c r="T70" s="6"/>
      <c r="U70" s="7"/>
      <c r="V70" s="7"/>
      <c r="W70" s="7"/>
      <c r="X70" s="7"/>
      <c r="Y70" s="7"/>
      <c r="Z70" s="7"/>
      <c r="AA70" s="7"/>
      <c r="AB70" s="7"/>
      <c r="AC70" s="6"/>
    </row>
    <row r="71" spans="1:29" x14ac:dyDescent="0.2">
      <c r="A71" s="24">
        <v>6</v>
      </c>
      <c r="B71" s="19">
        <f t="shared" si="0"/>
        <v>100</v>
      </c>
      <c r="C71" s="19">
        <f t="shared" si="1"/>
        <v>98.955743411238188</v>
      </c>
      <c r="D71" s="19">
        <f t="shared" si="2"/>
        <v>107.03511638369918</v>
      </c>
      <c r="E71" s="19">
        <f t="shared" si="3"/>
        <v>97.776514882432338</v>
      </c>
      <c r="F71" s="19" t="str">
        <f t="shared" si="4"/>
        <v/>
      </c>
      <c r="G71" s="19" t="str">
        <f t="shared" si="5"/>
        <v/>
      </c>
      <c r="H71" s="19" t="str">
        <f t="shared" si="6"/>
        <v/>
      </c>
      <c r="I71" s="19" t="str">
        <f t="shared" si="7"/>
        <v/>
      </c>
      <c r="J71" s="19" t="str">
        <f t="shared" si="8"/>
        <v/>
      </c>
      <c r="K71" s="17"/>
      <c r="L71" s="10"/>
      <c r="M71" s="10"/>
      <c r="N71" s="10"/>
      <c r="O71" s="10"/>
      <c r="P71" s="10"/>
      <c r="Q71" s="10"/>
      <c r="R71" s="10"/>
      <c r="T71" s="6"/>
      <c r="U71" s="7"/>
      <c r="V71" s="7"/>
      <c r="W71" s="7"/>
      <c r="X71" s="7"/>
      <c r="Y71" s="7"/>
      <c r="Z71" s="7"/>
      <c r="AA71" s="7"/>
      <c r="AB71" s="7"/>
      <c r="AC71" s="6"/>
    </row>
    <row r="72" spans="1:29" x14ac:dyDescent="0.2">
      <c r="A72" s="24">
        <v>7</v>
      </c>
      <c r="B72" s="19">
        <f t="shared" si="0"/>
        <v>100</v>
      </c>
      <c r="C72" s="19">
        <f t="shared" si="1"/>
        <v>109.96423738642953</v>
      </c>
      <c r="D72" s="19">
        <f t="shared" si="2"/>
        <v>120.05412719891744</v>
      </c>
      <c r="E72" s="19">
        <f t="shared" si="3"/>
        <v>120.74714865648559</v>
      </c>
      <c r="F72" s="19" t="str">
        <f t="shared" si="4"/>
        <v/>
      </c>
      <c r="G72" s="19" t="str">
        <f t="shared" si="5"/>
        <v/>
      </c>
      <c r="H72" s="19" t="str">
        <f t="shared" si="6"/>
        <v/>
      </c>
      <c r="I72" s="19" t="str">
        <f t="shared" si="7"/>
        <v/>
      </c>
      <c r="J72" s="19" t="str">
        <f t="shared" si="8"/>
        <v/>
      </c>
      <c r="K72" s="17"/>
      <c r="L72" s="10"/>
      <c r="M72" s="10"/>
      <c r="N72" s="10"/>
      <c r="O72" s="10"/>
      <c r="P72" s="10"/>
      <c r="Q72" s="10"/>
      <c r="R72" s="10"/>
      <c r="T72" s="6"/>
      <c r="U72" s="7"/>
      <c r="V72" s="7"/>
      <c r="W72" s="7"/>
      <c r="X72" s="7"/>
      <c r="Y72" s="7"/>
      <c r="Z72" s="7"/>
      <c r="AA72" s="7"/>
      <c r="AB72" s="7"/>
      <c r="AC72" s="6"/>
    </row>
    <row r="73" spans="1:29" x14ac:dyDescent="0.2">
      <c r="A73" s="24">
        <v>8</v>
      </c>
      <c r="B73" s="19">
        <f t="shared" si="0"/>
        <v>100</v>
      </c>
      <c r="C73" s="19">
        <f t="shared" si="1"/>
        <v>92.653621755749498</v>
      </c>
      <c r="D73" s="19">
        <f t="shared" si="2"/>
        <v>115.38525297454156</v>
      </c>
      <c r="E73" s="19">
        <f t="shared" si="3"/>
        <v>97.907852685048908</v>
      </c>
      <c r="F73" s="19" t="str">
        <f t="shared" si="4"/>
        <v/>
      </c>
      <c r="G73" s="19" t="str">
        <f t="shared" si="5"/>
        <v/>
      </c>
      <c r="H73" s="19" t="str">
        <f t="shared" si="6"/>
        <v/>
      </c>
      <c r="I73" s="19" t="str">
        <f t="shared" si="7"/>
        <v/>
      </c>
      <c r="J73" s="19" t="str">
        <f t="shared" si="8"/>
        <v/>
      </c>
      <c r="K73" s="17"/>
      <c r="L73" s="10"/>
      <c r="M73" s="10"/>
      <c r="N73" s="10"/>
      <c r="O73" s="10"/>
      <c r="P73" s="10"/>
      <c r="Q73" s="10"/>
      <c r="R73" s="10"/>
      <c r="T73" s="6"/>
      <c r="U73" s="7"/>
      <c r="V73" s="7"/>
      <c r="W73" s="7"/>
      <c r="X73" s="7"/>
      <c r="Y73" s="7"/>
      <c r="Z73" s="7"/>
      <c r="AA73" s="7"/>
      <c r="AB73" s="7"/>
      <c r="AC73" s="6"/>
    </row>
    <row r="74" spans="1:29" x14ac:dyDescent="0.2">
      <c r="A74" s="24">
        <v>9</v>
      </c>
      <c r="B74" s="19">
        <f t="shared" si="0"/>
        <v>100</v>
      </c>
      <c r="C74" s="19">
        <f t="shared" si="1"/>
        <v>108.9218285364512</v>
      </c>
      <c r="D74" s="19">
        <f t="shared" si="2"/>
        <v>111.47653532625554</v>
      </c>
      <c r="E74" s="19">
        <f t="shared" si="3"/>
        <v>109.71715007713337</v>
      </c>
      <c r="F74" s="19" t="str">
        <f t="shared" si="4"/>
        <v/>
      </c>
      <c r="G74" s="19" t="str">
        <f t="shared" si="5"/>
        <v/>
      </c>
      <c r="H74" s="19" t="str">
        <f t="shared" si="6"/>
        <v/>
      </c>
      <c r="I74" s="19" t="str">
        <f t="shared" si="7"/>
        <v/>
      </c>
      <c r="J74" s="19" t="str">
        <f t="shared" si="8"/>
        <v/>
      </c>
      <c r="K74" s="17"/>
      <c r="L74" s="10"/>
      <c r="M74" s="10"/>
      <c r="N74" s="10"/>
      <c r="O74" s="10"/>
      <c r="P74" s="10"/>
      <c r="Q74" s="10"/>
      <c r="R74" s="10"/>
      <c r="T74" s="6"/>
      <c r="U74" s="7"/>
      <c r="V74" s="7"/>
      <c r="W74" s="7"/>
      <c r="X74" s="7"/>
      <c r="Y74" s="7"/>
      <c r="Z74" s="7"/>
      <c r="AA74" s="7"/>
      <c r="AB74" s="7"/>
      <c r="AC74" s="6"/>
    </row>
    <row r="75" spans="1:29" x14ac:dyDescent="0.2">
      <c r="A75" s="24">
        <v>10</v>
      </c>
      <c r="B75" s="19">
        <f t="shared" si="0"/>
        <v>100</v>
      </c>
      <c r="C75" s="19">
        <f t="shared" si="1"/>
        <v>97.656800699750463</v>
      </c>
      <c r="D75" s="19">
        <f t="shared" si="2"/>
        <v>105.60025468858531</v>
      </c>
      <c r="E75" s="19">
        <f t="shared" si="3"/>
        <v>92.274381929973487</v>
      </c>
      <c r="F75" s="19" t="str">
        <f t="shared" si="4"/>
        <v/>
      </c>
      <c r="G75" s="19" t="str">
        <f t="shared" si="5"/>
        <v/>
      </c>
      <c r="H75" s="19" t="str">
        <f t="shared" si="6"/>
        <v/>
      </c>
      <c r="I75" s="19" t="str">
        <f t="shared" si="7"/>
        <v/>
      </c>
      <c r="J75" s="19" t="str">
        <f t="shared" si="8"/>
        <v/>
      </c>
      <c r="K75" s="17"/>
      <c r="L75" s="10"/>
      <c r="M75" s="10"/>
      <c r="N75" s="10"/>
      <c r="O75" s="10"/>
      <c r="P75" s="10"/>
      <c r="Q75" s="10"/>
      <c r="R75" s="10"/>
      <c r="T75" s="6"/>
      <c r="U75" s="7"/>
      <c r="V75" s="7"/>
      <c r="W75" s="7"/>
      <c r="X75" s="7"/>
      <c r="Y75" s="7"/>
      <c r="Z75" s="7"/>
      <c r="AA75" s="7"/>
      <c r="AB75" s="7"/>
      <c r="AC75" s="6"/>
    </row>
    <row r="76" spans="1:29" x14ac:dyDescent="0.2">
      <c r="A76" s="24">
        <v>11</v>
      </c>
      <c r="B76" s="19">
        <f t="shared" si="0"/>
        <v>100</v>
      </c>
      <c r="C76" s="19">
        <f t="shared" ref="C76:C77" si="9">IF((B20&lt;&gt;0)*ISNUMBER(C20),100*(C20/B20),"")</f>
        <v>94.690766592252643</v>
      </c>
      <c r="D76" s="19">
        <f t="shared" ref="D76:D77" si="10">IF((B20&lt;&gt;0)*ISNUMBER(D20),100*(D20/B20),"")</f>
        <v>103.71846585737417</v>
      </c>
      <c r="E76" s="19">
        <f t="shared" ref="E76:E77" si="11">IF((B20&lt;&gt;0)*ISNUMBER(E20),100*(E20/B20),"")</f>
        <v>97.676557664485344</v>
      </c>
      <c r="F76" s="19" t="str">
        <f t="shared" ref="F76:F77" si="12">IF((B20&lt;&gt;0)*ISNUMBER(F20),100*(F20/B20),"")</f>
        <v/>
      </c>
      <c r="G76" s="19" t="str">
        <f t="shared" ref="G76:G105" si="13">IF((B20&lt;&gt;0)*ISNUMBER(G20),100*(G20/B20),"")</f>
        <v/>
      </c>
      <c r="H76" s="19" t="str">
        <f t="shared" ref="H76:H105" si="14">IF((B20&lt;&gt;0)*ISNUMBER(H20),100*(H20/B20),"")</f>
        <v/>
      </c>
      <c r="I76" s="19" t="str">
        <f t="shared" ref="I76:I105" si="15">IF((B20&lt;&gt;0)*ISNUMBER(I20),100*(I20/B20),"")</f>
        <v/>
      </c>
      <c r="J76" s="19" t="str">
        <f t="shared" ref="J76:J105" si="16">IF((B20&lt;&gt;0)*ISNUMBER(J20),100*(J20/B20),"")</f>
        <v/>
      </c>
      <c r="K76" s="17"/>
      <c r="L76" s="10"/>
      <c r="M76" s="10"/>
      <c r="N76" s="10"/>
      <c r="O76" s="10"/>
      <c r="P76" s="10"/>
      <c r="Q76" s="10"/>
      <c r="R76" s="10"/>
      <c r="T76" s="6"/>
      <c r="U76" s="7"/>
      <c r="V76" s="7"/>
      <c r="W76" s="7"/>
      <c r="X76" s="7"/>
      <c r="Y76" s="7"/>
      <c r="Z76" s="7"/>
      <c r="AA76" s="7"/>
      <c r="AB76" s="7"/>
      <c r="AC76" s="6"/>
    </row>
    <row r="77" spans="1:29" x14ac:dyDescent="0.2">
      <c r="A77" s="24">
        <v>12</v>
      </c>
      <c r="B77" s="19" t="str">
        <f t="shared" si="0"/>
        <v/>
      </c>
      <c r="C77" s="19" t="str">
        <f t="shared" si="9"/>
        <v/>
      </c>
      <c r="D77" s="19" t="str">
        <f t="shared" si="10"/>
        <v/>
      </c>
      <c r="E77" s="19" t="str">
        <f t="shared" si="11"/>
        <v/>
      </c>
      <c r="F77" s="19" t="str">
        <f t="shared" si="12"/>
        <v/>
      </c>
      <c r="G77" s="19" t="str">
        <f t="shared" si="13"/>
        <v/>
      </c>
      <c r="H77" s="19" t="str">
        <f t="shared" si="14"/>
        <v/>
      </c>
      <c r="I77" s="19" t="str">
        <f t="shared" si="15"/>
        <v/>
      </c>
      <c r="J77" s="19" t="str">
        <f t="shared" si="16"/>
        <v/>
      </c>
      <c r="K77" s="17"/>
      <c r="L77" s="10"/>
      <c r="M77" s="10"/>
      <c r="N77" s="10"/>
      <c r="O77" s="10"/>
      <c r="P77" s="10"/>
      <c r="Q77" s="10"/>
      <c r="R77" s="10"/>
      <c r="T77" s="6"/>
      <c r="U77" s="7"/>
      <c r="V77" s="7"/>
      <c r="W77" s="7"/>
      <c r="X77" s="7"/>
      <c r="Y77" s="7"/>
      <c r="Z77" s="7"/>
      <c r="AA77" s="7"/>
      <c r="AB77" s="7"/>
      <c r="AC77" s="6"/>
    </row>
    <row r="78" spans="1:29" x14ac:dyDescent="0.2">
      <c r="A78" s="24">
        <v>13</v>
      </c>
      <c r="B78" s="19"/>
      <c r="C78" s="19"/>
      <c r="D78" s="19"/>
      <c r="E78" s="19"/>
      <c r="F78" s="19"/>
      <c r="G78" s="19" t="str">
        <f t="shared" si="13"/>
        <v/>
      </c>
      <c r="H78" s="19" t="str">
        <f t="shared" si="14"/>
        <v/>
      </c>
      <c r="I78" s="19" t="str">
        <f t="shared" si="15"/>
        <v/>
      </c>
      <c r="J78" s="19" t="str">
        <f t="shared" si="16"/>
        <v/>
      </c>
      <c r="K78" s="17"/>
      <c r="L78" s="10"/>
      <c r="M78" s="10"/>
      <c r="N78" s="10"/>
      <c r="O78" s="10"/>
      <c r="P78" s="10"/>
      <c r="Q78" s="10"/>
      <c r="R78" s="10"/>
      <c r="T78" s="6"/>
      <c r="U78" s="7"/>
      <c r="V78" s="7"/>
      <c r="W78" s="7"/>
      <c r="X78" s="7"/>
      <c r="Y78" s="7"/>
      <c r="Z78" s="7"/>
      <c r="AA78" s="7"/>
      <c r="AB78" s="7"/>
      <c r="AC78" s="6"/>
    </row>
    <row r="79" spans="1:29" x14ac:dyDescent="0.2">
      <c r="A79" s="24">
        <v>14</v>
      </c>
      <c r="B79" s="19"/>
      <c r="C79" s="19"/>
      <c r="D79" s="19"/>
      <c r="E79" s="19"/>
      <c r="F79" s="19"/>
      <c r="G79" s="19" t="str">
        <f t="shared" si="13"/>
        <v/>
      </c>
      <c r="H79" s="19" t="str">
        <f t="shared" si="14"/>
        <v/>
      </c>
      <c r="I79" s="19" t="str">
        <f t="shared" si="15"/>
        <v/>
      </c>
      <c r="J79" s="19" t="str">
        <f t="shared" si="16"/>
        <v/>
      </c>
      <c r="K79" s="17"/>
      <c r="L79" s="10"/>
      <c r="M79" s="10"/>
      <c r="N79" s="10"/>
      <c r="O79" s="10"/>
      <c r="P79" s="10"/>
      <c r="Q79" s="10"/>
      <c r="R79" s="10"/>
      <c r="T79" s="6"/>
      <c r="U79" s="7"/>
      <c r="V79" s="7"/>
      <c r="W79" s="7"/>
      <c r="X79" s="7"/>
      <c r="Y79" s="7"/>
      <c r="Z79" s="7"/>
      <c r="AA79" s="7"/>
      <c r="AB79" s="7"/>
      <c r="AC79" s="6"/>
    </row>
    <row r="80" spans="1:29" x14ac:dyDescent="0.2">
      <c r="A80" s="24">
        <v>15</v>
      </c>
      <c r="B80" s="19"/>
      <c r="C80" s="19"/>
      <c r="D80" s="19"/>
      <c r="E80" s="19"/>
      <c r="F80" s="19"/>
      <c r="G80" s="19" t="str">
        <f t="shared" si="13"/>
        <v/>
      </c>
      <c r="H80" s="19" t="str">
        <f t="shared" si="14"/>
        <v/>
      </c>
      <c r="I80" s="19" t="str">
        <f t="shared" si="15"/>
        <v/>
      </c>
      <c r="J80" s="19" t="str">
        <f t="shared" si="16"/>
        <v/>
      </c>
      <c r="K80" s="17"/>
      <c r="L80" s="10"/>
      <c r="M80" s="10"/>
      <c r="N80" s="10"/>
      <c r="O80" s="10"/>
      <c r="P80" s="10"/>
      <c r="Q80" s="10"/>
      <c r="R80" s="10"/>
      <c r="T80" s="6"/>
      <c r="U80" s="7"/>
      <c r="V80" s="7"/>
      <c r="W80" s="7"/>
      <c r="X80" s="7"/>
      <c r="Y80" s="7"/>
      <c r="Z80" s="7"/>
      <c r="AA80" s="7"/>
      <c r="AB80" s="7"/>
      <c r="AC80" s="6"/>
    </row>
    <row r="81" spans="1:29" x14ac:dyDescent="0.2">
      <c r="A81" s="24">
        <v>16</v>
      </c>
      <c r="B81" s="19" t="str">
        <f t="shared" si="0"/>
        <v/>
      </c>
      <c r="C81" s="19" t="str">
        <f t="shared" ref="C81" si="17">IF((B25&lt;&gt;0)*ISNUMBER(C25),100*(C25/B25),"")</f>
        <v/>
      </c>
      <c r="D81" s="19" t="str">
        <f t="shared" ref="D81" si="18">IF((B25&lt;&gt;0)*ISNUMBER(D25),100*(D25/B25),"")</f>
        <v/>
      </c>
      <c r="E81" s="19" t="str">
        <f t="shared" ref="E81" si="19">IF((B25&lt;&gt;0)*ISNUMBER(E25),100*(E25/B25),"")</f>
        <v/>
      </c>
      <c r="F81" s="19" t="str">
        <f t="shared" ref="F81:F85" si="20">IF((B25&lt;&gt;0)*ISNUMBER(F25),100*(F25/B25),"")</f>
        <v/>
      </c>
      <c r="G81" s="19" t="str">
        <f t="shared" si="13"/>
        <v/>
      </c>
      <c r="H81" s="19" t="str">
        <f t="shared" si="14"/>
        <v/>
      </c>
      <c r="I81" s="19" t="str">
        <f t="shared" si="15"/>
        <v/>
      </c>
      <c r="J81" s="19" t="str">
        <f t="shared" si="16"/>
        <v/>
      </c>
      <c r="K81" s="17"/>
      <c r="L81" s="10"/>
      <c r="M81" s="10"/>
      <c r="N81" s="10"/>
      <c r="O81" s="10"/>
      <c r="P81" s="10"/>
      <c r="Q81" s="10"/>
      <c r="R81" s="10"/>
      <c r="T81" s="6"/>
      <c r="U81" s="7"/>
      <c r="V81" s="7"/>
      <c r="W81" s="7"/>
      <c r="X81" s="7"/>
      <c r="Y81" s="7"/>
      <c r="Z81" s="7"/>
      <c r="AA81" s="7"/>
      <c r="AB81" s="7"/>
      <c r="AC81" s="6"/>
    </row>
    <row r="82" spans="1:29" x14ac:dyDescent="0.2">
      <c r="A82" s="24">
        <v>17</v>
      </c>
      <c r="B82" s="19"/>
      <c r="C82" s="19"/>
      <c r="D82" s="19"/>
      <c r="E82" s="19"/>
      <c r="F82" s="19" t="str">
        <f t="shared" si="20"/>
        <v/>
      </c>
      <c r="G82" s="19" t="str">
        <f t="shared" si="13"/>
        <v/>
      </c>
      <c r="H82" s="19" t="str">
        <f t="shared" si="14"/>
        <v/>
      </c>
      <c r="I82" s="19" t="str">
        <f t="shared" si="15"/>
        <v/>
      </c>
      <c r="J82" s="19" t="str">
        <f t="shared" si="16"/>
        <v/>
      </c>
      <c r="K82" s="17"/>
      <c r="L82" s="10"/>
      <c r="M82" s="10"/>
      <c r="N82" s="10"/>
      <c r="O82" s="10"/>
      <c r="P82" s="10"/>
      <c r="Q82" s="10"/>
      <c r="R82" s="10"/>
      <c r="T82" s="6"/>
      <c r="U82" s="7"/>
      <c r="V82" s="7"/>
      <c r="W82" s="7"/>
      <c r="X82" s="7"/>
      <c r="Y82" s="7"/>
      <c r="Z82" s="7"/>
      <c r="AA82" s="7"/>
      <c r="AB82" s="7"/>
      <c r="AC82" s="6"/>
    </row>
    <row r="83" spans="1:29" x14ac:dyDescent="0.2">
      <c r="A83" s="24">
        <v>18</v>
      </c>
      <c r="B83" s="19" t="str">
        <f t="shared" si="0"/>
        <v/>
      </c>
      <c r="C83" s="19" t="str">
        <f t="shared" ref="C83" si="21">IF((B27&lt;&gt;0)*ISNUMBER(C27),100*(C27/B27),"")</f>
        <v/>
      </c>
      <c r="D83" s="19" t="str">
        <f t="shared" ref="D83" si="22">IF((B27&lt;&gt;0)*ISNUMBER(D27),100*(D27/B27),"")</f>
        <v/>
      </c>
      <c r="E83" s="19" t="str">
        <f t="shared" ref="E83" si="23">IF((B27&lt;&gt;0)*ISNUMBER(E27),100*(E27/B27),"")</f>
        <v/>
      </c>
      <c r="F83" s="19" t="str">
        <f t="shared" si="20"/>
        <v/>
      </c>
      <c r="G83" s="19" t="str">
        <f t="shared" si="13"/>
        <v/>
      </c>
      <c r="H83" s="19" t="str">
        <f t="shared" si="14"/>
        <v/>
      </c>
      <c r="I83" s="19" t="str">
        <f t="shared" si="15"/>
        <v/>
      </c>
      <c r="J83" s="19" t="str">
        <f t="shared" si="16"/>
        <v/>
      </c>
      <c r="K83" s="17"/>
      <c r="L83" s="10"/>
      <c r="M83" s="10"/>
      <c r="N83" s="10"/>
      <c r="O83" s="10"/>
      <c r="P83" s="10"/>
      <c r="Q83" s="10"/>
      <c r="R83" s="10"/>
      <c r="T83" s="6"/>
      <c r="U83" s="7"/>
      <c r="V83" s="7"/>
      <c r="W83" s="7"/>
      <c r="X83" s="7"/>
      <c r="Y83" s="7"/>
      <c r="Z83" s="7"/>
      <c r="AA83" s="7"/>
      <c r="AB83" s="7"/>
      <c r="AC83" s="6"/>
    </row>
    <row r="84" spans="1:29" x14ac:dyDescent="0.2">
      <c r="A84" s="24">
        <v>19</v>
      </c>
      <c r="B84" s="19"/>
      <c r="C84" s="19"/>
      <c r="D84" s="19"/>
      <c r="E84" s="19"/>
      <c r="F84" s="19" t="str">
        <f t="shared" si="20"/>
        <v/>
      </c>
      <c r="G84" s="19" t="str">
        <f t="shared" si="13"/>
        <v/>
      </c>
      <c r="H84" s="19" t="str">
        <f t="shared" si="14"/>
        <v/>
      </c>
      <c r="I84" s="19" t="str">
        <f t="shared" si="15"/>
        <v/>
      </c>
      <c r="J84" s="19" t="str">
        <f t="shared" si="16"/>
        <v/>
      </c>
      <c r="K84" s="17"/>
      <c r="L84" s="10"/>
      <c r="M84" s="10"/>
      <c r="N84" s="10"/>
      <c r="O84" s="10"/>
      <c r="P84" s="10"/>
      <c r="Q84" s="10"/>
      <c r="R84" s="10"/>
      <c r="T84" s="6"/>
      <c r="U84" s="7"/>
      <c r="V84" s="7"/>
      <c r="W84" s="7"/>
      <c r="X84" s="7"/>
      <c r="Y84" s="7"/>
      <c r="Z84" s="7"/>
      <c r="AA84" s="7"/>
      <c r="AB84" s="7"/>
      <c r="AC84" s="6"/>
    </row>
    <row r="85" spans="1:29" x14ac:dyDescent="0.2">
      <c r="A85" s="24">
        <v>20</v>
      </c>
      <c r="B85" s="19" t="str">
        <f t="shared" si="0"/>
        <v/>
      </c>
      <c r="C85" s="19" t="str">
        <f t="shared" ref="C85" si="24">IF((B29&lt;&gt;0)*ISNUMBER(C29),100*(C29/B29),"")</f>
        <v/>
      </c>
      <c r="D85" s="19" t="str">
        <f t="shared" ref="D85" si="25">IF((B29&lt;&gt;0)*ISNUMBER(D29),100*(D29/B29),"")</f>
        <v/>
      </c>
      <c r="E85" s="19" t="str">
        <f t="shared" ref="E85" si="26">IF((B29&lt;&gt;0)*ISNUMBER(E29),100*(E29/B29),"")</f>
        <v/>
      </c>
      <c r="F85" s="19" t="str">
        <f t="shared" si="20"/>
        <v/>
      </c>
      <c r="G85" s="19" t="str">
        <f t="shared" si="13"/>
        <v/>
      </c>
      <c r="H85" s="19" t="str">
        <f t="shared" si="14"/>
        <v/>
      </c>
      <c r="I85" s="19" t="str">
        <f t="shared" si="15"/>
        <v/>
      </c>
      <c r="J85" s="19" t="str">
        <f t="shared" si="16"/>
        <v/>
      </c>
      <c r="K85" s="17"/>
      <c r="L85" s="10"/>
      <c r="M85" s="10"/>
      <c r="N85" s="10"/>
      <c r="O85" s="10"/>
      <c r="P85" s="10"/>
      <c r="Q85" s="10"/>
      <c r="R85" s="10"/>
      <c r="T85" s="6"/>
      <c r="U85" s="7"/>
      <c r="V85" s="7"/>
      <c r="W85" s="7"/>
      <c r="X85" s="7"/>
      <c r="Y85" s="7"/>
      <c r="Z85" s="7"/>
      <c r="AA85" s="7"/>
      <c r="AB85" s="7"/>
      <c r="AC85" s="6"/>
    </row>
    <row r="86" spans="1:29" x14ac:dyDescent="0.2">
      <c r="A86" s="24">
        <v>21</v>
      </c>
      <c r="B86" s="19" t="str">
        <f t="shared" ref="B86:B105" si="27">IF((B30&lt;&gt;0)*ISNUMBER(B30),100*(B30/B30),"")</f>
        <v/>
      </c>
      <c r="C86" s="19" t="str">
        <f t="shared" ref="C86:C105" si="28">IF((B30&lt;&gt;0)*ISNUMBER(C30),100*(C30/B30),"")</f>
        <v/>
      </c>
      <c r="D86" s="19" t="str">
        <f t="shared" ref="D86:D105" si="29">IF((B30&lt;&gt;0)*ISNUMBER(D30),100*(D30/B30),"")</f>
        <v/>
      </c>
      <c r="E86" s="19" t="str">
        <f t="shared" ref="E86:E105" si="30">IF((B30&lt;&gt;0)*ISNUMBER(E30),100*(E30/B30),"")</f>
        <v/>
      </c>
      <c r="F86" s="19" t="str">
        <f t="shared" ref="F86:F105" si="31">IF((B30&lt;&gt;0)*ISNUMBER(F30),100*(F30/B30),"")</f>
        <v/>
      </c>
      <c r="G86" s="19" t="str">
        <f t="shared" si="13"/>
        <v/>
      </c>
      <c r="H86" s="19" t="str">
        <f t="shared" si="14"/>
        <v/>
      </c>
      <c r="I86" s="19" t="str">
        <f t="shared" si="15"/>
        <v/>
      </c>
      <c r="J86" s="19" t="str">
        <f t="shared" si="16"/>
        <v/>
      </c>
      <c r="K86" s="17"/>
      <c r="L86" s="10"/>
      <c r="M86" s="10"/>
      <c r="N86" s="10"/>
      <c r="O86" s="10"/>
      <c r="P86" s="10"/>
      <c r="Q86" s="10"/>
      <c r="R86" s="10"/>
      <c r="T86" s="6"/>
      <c r="U86" s="7"/>
      <c r="V86" s="7"/>
      <c r="W86" s="7"/>
      <c r="X86" s="7"/>
      <c r="Y86" s="7"/>
      <c r="Z86" s="7"/>
      <c r="AA86" s="7"/>
      <c r="AB86" s="7"/>
      <c r="AC86" s="6"/>
    </row>
    <row r="87" spans="1:29" x14ac:dyDescent="0.2">
      <c r="A87" s="24">
        <v>22</v>
      </c>
      <c r="B87" s="19" t="str">
        <f t="shared" si="27"/>
        <v/>
      </c>
      <c r="C87" s="19" t="str">
        <f t="shared" si="28"/>
        <v/>
      </c>
      <c r="D87" s="19" t="str">
        <f t="shared" si="29"/>
        <v/>
      </c>
      <c r="E87" s="19" t="str">
        <f t="shared" si="30"/>
        <v/>
      </c>
      <c r="F87" s="19" t="str">
        <f t="shared" si="31"/>
        <v/>
      </c>
      <c r="G87" s="19" t="str">
        <f t="shared" si="13"/>
        <v/>
      </c>
      <c r="H87" s="19" t="str">
        <f t="shared" si="14"/>
        <v/>
      </c>
      <c r="I87" s="19" t="str">
        <f t="shared" si="15"/>
        <v/>
      </c>
      <c r="J87" s="19" t="str">
        <f t="shared" si="16"/>
        <v/>
      </c>
      <c r="K87" s="17"/>
      <c r="L87" s="10"/>
      <c r="M87" s="10"/>
      <c r="N87" s="10"/>
      <c r="O87" s="10"/>
      <c r="P87" s="10"/>
      <c r="Q87" s="10"/>
      <c r="R87" s="10"/>
      <c r="T87" s="6"/>
      <c r="U87" s="7"/>
      <c r="V87" s="7"/>
      <c r="W87" s="7"/>
      <c r="X87" s="7"/>
      <c r="Y87" s="7"/>
      <c r="Z87" s="7"/>
      <c r="AA87" s="7"/>
      <c r="AB87" s="7"/>
      <c r="AC87" s="6"/>
    </row>
    <row r="88" spans="1:29" x14ac:dyDescent="0.2">
      <c r="A88" s="24">
        <v>23</v>
      </c>
      <c r="B88" s="19" t="str">
        <f t="shared" si="27"/>
        <v/>
      </c>
      <c r="C88" s="19" t="str">
        <f t="shared" si="28"/>
        <v/>
      </c>
      <c r="D88" s="19" t="str">
        <f t="shared" si="29"/>
        <v/>
      </c>
      <c r="E88" s="19" t="str">
        <f t="shared" si="30"/>
        <v/>
      </c>
      <c r="F88" s="19" t="str">
        <f t="shared" si="31"/>
        <v/>
      </c>
      <c r="G88" s="19" t="str">
        <f t="shared" si="13"/>
        <v/>
      </c>
      <c r="H88" s="19" t="str">
        <f t="shared" si="14"/>
        <v/>
      </c>
      <c r="I88" s="19" t="str">
        <f t="shared" si="15"/>
        <v/>
      </c>
      <c r="J88" s="19" t="str">
        <f t="shared" si="16"/>
        <v/>
      </c>
      <c r="K88" s="17"/>
      <c r="L88" s="10"/>
      <c r="M88" s="10"/>
      <c r="N88" s="10"/>
      <c r="O88" s="10"/>
      <c r="P88" s="10"/>
      <c r="Q88" s="10"/>
      <c r="R88" s="10"/>
      <c r="T88" s="6"/>
      <c r="U88" s="7"/>
      <c r="V88" s="7"/>
      <c r="W88" s="7"/>
      <c r="X88" s="7"/>
      <c r="Y88" s="7"/>
      <c r="Z88" s="7"/>
      <c r="AA88" s="7"/>
      <c r="AB88" s="7"/>
      <c r="AC88" s="6"/>
    </row>
    <row r="89" spans="1:29" x14ac:dyDescent="0.2">
      <c r="A89" s="24">
        <v>24</v>
      </c>
      <c r="B89" s="19" t="str">
        <f t="shared" si="27"/>
        <v/>
      </c>
      <c r="C89" s="19" t="str">
        <f t="shared" si="28"/>
        <v/>
      </c>
      <c r="D89" s="19" t="str">
        <f t="shared" si="29"/>
        <v/>
      </c>
      <c r="E89" s="19" t="str">
        <f t="shared" si="30"/>
        <v/>
      </c>
      <c r="F89" s="19" t="str">
        <f t="shared" si="31"/>
        <v/>
      </c>
      <c r="G89" s="19" t="str">
        <f t="shared" si="13"/>
        <v/>
      </c>
      <c r="H89" s="19" t="str">
        <f t="shared" si="14"/>
        <v/>
      </c>
      <c r="I89" s="19" t="str">
        <f t="shared" si="15"/>
        <v/>
      </c>
      <c r="J89" s="19" t="str">
        <f t="shared" si="16"/>
        <v/>
      </c>
      <c r="K89" s="17"/>
      <c r="L89" s="10"/>
      <c r="M89" s="10"/>
      <c r="N89" s="10"/>
      <c r="O89" s="10"/>
      <c r="P89" s="10"/>
      <c r="Q89" s="10"/>
      <c r="R89" s="10"/>
      <c r="T89" s="6"/>
      <c r="U89" s="7"/>
      <c r="V89" s="7"/>
      <c r="W89" s="7"/>
      <c r="X89" s="7"/>
      <c r="Y89" s="7"/>
      <c r="Z89" s="7"/>
      <c r="AA89" s="7"/>
      <c r="AB89" s="7"/>
      <c r="AC89" s="6"/>
    </row>
    <row r="90" spans="1:29" x14ac:dyDescent="0.2">
      <c r="A90" s="24">
        <v>25</v>
      </c>
      <c r="B90" s="19" t="str">
        <f t="shared" si="27"/>
        <v/>
      </c>
      <c r="C90" s="19" t="str">
        <f t="shared" si="28"/>
        <v/>
      </c>
      <c r="D90" s="19" t="str">
        <f t="shared" si="29"/>
        <v/>
      </c>
      <c r="E90" s="19" t="str">
        <f t="shared" si="30"/>
        <v/>
      </c>
      <c r="F90" s="19" t="str">
        <f t="shared" si="31"/>
        <v/>
      </c>
      <c r="G90" s="19" t="str">
        <f t="shared" si="13"/>
        <v/>
      </c>
      <c r="H90" s="19" t="str">
        <f t="shared" si="14"/>
        <v/>
      </c>
      <c r="I90" s="19" t="str">
        <f t="shared" si="15"/>
        <v/>
      </c>
      <c r="J90" s="19" t="str">
        <f t="shared" si="16"/>
        <v/>
      </c>
      <c r="K90" s="17"/>
      <c r="L90" s="10"/>
      <c r="M90" s="10"/>
      <c r="N90" s="10"/>
      <c r="O90" s="10"/>
      <c r="P90" s="10"/>
      <c r="Q90" s="10"/>
      <c r="R90" s="10"/>
      <c r="T90" s="6"/>
      <c r="U90" s="7"/>
      <c r="V90" s="7"/>
      <c r="W90" s="7"/>
      <c r="X90" s="7"/>
      <c r="Y90" s="7"/>
      <c r="Z90" s="7"/>
      <c r="AA90" s="7"/>
      <c r="AB90" s="7"/>
      <c r="AC90" s="6"/>
    </row>
    <row r="91" spans="1:29" x14ac:dyDescent="0.2">
      <c r="A91" s="24">
        <v>26</v>
      </c>
      <c r="B91" s="19" t="str">
        <f t="shared" si="27"/>
        <v/>
      </c>
      <c r="C91" s="19" t="str">
        <f t="shared" si="28"/>
        <v/>
      </c>
      <c r="D91" s="19" t="str">
        <f t="shared" si="29"/>
        <v/>
      </c>
      <c r="E91" s="19" t="str">
        <f t="shared" si="30"/>
        <v/>
      </c>
      <c r="F91" s="19" t="str">
        <f t="shared" si="31"/>
        <v/>
      </c>
      <c r="G91" s="19" t="str">
        <f t="shared" si="13"/>
        <v/>
      </c>
      <c r="H91" s="19" t="str">
        <f t="shared" si="14"/>
        <v/>
      </c>
      <c r="I91" s="19" t="str">
        <f t="shared" si="15"/>
        <v/>
      </c>
      <c r="J91" s="19" t="str">
        <f t="shared" si="16"/>
        <v/>
      </c>
      <c r="K91" s="17"/>
      <c r="L91" s="10"/>
      <c r="M91" s="10"/>
      <c r="N91" s="10"/>
      <c r="O91" s="10"/>
      <c r="P91" s="10"/>
      <c r="Q91" s="10"/>
      <c r="R91" s="10"/>
      <c r="T91" s="6"/>
      <c r="U91" s="7"/>
      <c r="V91" s="7"/>
      <c r="W91" s="7"/>
      <c r="X91" s="7"/>
      <c r="Y91" s="7"/>
      <c r="Z91" s="7"/>
      <c r="AA91" s="7"/>
      <c r="AB91" s="7"/>
      <c r="AC91" s="6"/>
    </row>
    <row r="92" spans="1:29" x14ac:dyDescent="0.2">
      <c r="A92" s="24">
        <v>27</v>
      </c>
      <c r="B92" s="19" t="str">
        <f t="shared" si="27"/>
        <v/>
      </c>
      <c r="C92" s="19" t="str">
        <f t="shared" si="28"/>
        <v/>
      </c>
      <c r="D92" s="19" t="str">
        <f t="shared" si="29"/>
        <v/>
      </c>
      <c r="E92" s="19" t="str">
        <f t="shared" si="30"/>
        <v/>
      </c>
      <c r="F92" s="19" t="str">
        <f t="shared" si="31"/>
        <v/>
      </c>
      <c r="G92" s="19" t="str">
        <f t="shared" si="13"/>
        <v/>
      </c>
      <c r="H92" s="19" t="str">
        <f t="shared" si="14"/>
        <v/>
      </c>
      <c r="I92" s="19" t="str">
        <f t="shared" si="15"/>
        <v/>
      </c>
      <c r="J92" s="19" t="str">
        <f t="shared" si="16"/>
        <v/>
      </c>
      <c r="K92" s="17"/>
      <c r="L92" s="10"/>
      <c r="M92" s="10"/>
      <c r="N92" s="10"/>
      <c r="O92" s="10"/>
      <c r="P92" s="10"/>
      <c r="Q92" s="10"/>
      <c r="R92" s="10"/>
      <c r="T92" s="6"/>
      <c r="U92" s="7"/>
      <c r="V92" s="7"/>
      <c r="W92" s="7"/>
      <c r="X92" s="7"/>
      <c r="Y92" s="7"/>
      <c r="Z92" s="7"/>
      <c r="AA92" s="7"/>
      <c r="AB92" s="7"/>
      <c r="AC92" s="6"/>
    </row>
    <row r="93" spans="1:29" x14ac:dyDescent="0.2">
      <c r="A93" s="24">
        <v>28</v>
      </c>
      <c r="B93" s="19" t="str">
        <f t="shared" si="27"/>
        <v/>
      </c>
      <c r="C93" s="19" t="str">
        <f t="shared" si="28"/>
        <v/>
      </c>
      <c r="D93" s="19" t="str">
        <f t="shared" si="29"/>
        <v/>
      </c>
      <c r="E93" s="19" t="str">
        <f t="shared" si="30"/>
        <v/>
      </c>
      <c r="F93" s="19" t="str">
        <f t="shared" si="31"/>
        <v/>
      </c>
      <c r="G93" s="19" t="str">
        <f t="shared" si="13"/>
        <v/>
      </c>
      <c r="H93" s="19" t="str">
        <f t="shared" si="14"/>
        <v/>
      </c>
      <c r="I93" s="19" t="str">
        <f t="shared" si="15"/>
        <v/>
      </c>
      <c r="J93" s="19" t="str">
        <f t="shared" si="16"/>
        <v/>
      </c>
      <c r="K93" s="17"/>
      <c r="L93" s="10"/>
      <c r="M93" s="10"/>
      <c r="N93" s="10"/>
      <c r="O93" s="10"/>
      <c r="P93" s="10"/>
      <c r="Q93" s="10"/>
      <c r="R93" s="10"/>
      <c r="T93" s="6"/>
      <c r="U93" s="7"/>
      <c r="V93" s="7"/>
      <c r="W93" s="7"/>
      <c r="X93" s="7"/>
      <c r="Y93" s="7"/>
      <c r="Z93" s="7"/>
      <c r="AA93" s="7"/>
      <c r="AB93" s="7"/>
      <c r="AC93" s="6"/>
    </row>
    <row r="94" spans="1:29" x14ac:dyDescent="0.2">
      <c r="A94" s="24">
        <v>29</v>
      </c>
      <c r="B94" s="19" t="str">
        <f t="shared" si="27"/>
        <v/>
      </c>
      <c r="C94" s="19" t="str">
        <f t="shared" si="28"/>
        <v/>
      </c>
      <c r="D94" s="19" t="str">
        <f t="shared" si="29"/>
        <v/>
      </c>
      <c r="E94" s="19" t="str">
        <f t="shared" si="30"/>
        <v/>
      </c>
      <c r="F94" s="19" t="str">
        <f t="shared" si="31"/>
        <v/>
      </c>
      <c r="G94" s="19" t="str">
        <f t="shared" si="13"/>
        <v/>
      </c>
      <c r="H94" s="19" t="str">
        <f t="shared" si="14"/>
        <v/>
      </c>
      <c r="I94" s="19" t="str">
        <f t="shared" si="15"/>
        <v/>
      </c>
      <c r="J94" s="19" t="str">
        <f t="shared" si="16"/>
        <v/>
      </c>
      <c r="K94" s="17"/>
      <c r="L94" s="10"/>
      <c r="M94" s="10"/>
      <c r="N94" s="10"/>
      <c r="O94" s="10"/>
      <c r="P94" s="10"/>
      <c r="Q94" s="10"/>
      <c r="R94" s="10"/>
      <c r="T94" s="6"/>
      <c r="U94" s="7"/>
      <c r="V94" s="7"/>
      <c r="W94" s="7"/>
      <c r="X94" s="7"/>
      <c r="Y94" s="7"/>
      <c r="Z94" s="7"/>
      <c r="AA94" s="7"/>
      <c r="AB94" s="7"/>
      <c r="AC94" s="6"/>
    </row>
    <row r="95" spans="1:29" x14ac:dyDescent="0.2">
      <c r="A95" s="24">
        <v>30</v>
      </c>
      <c r="B95" s="19" t="str">
        <f t="shared" si="27"/>
        <v/>
      </c>
      <c r="C95" s="19" t="str">
        <f t="shared" si="28"/>
        <v/>
      </c>
      <c r="D95" s="19" t="str">
        <f t="shared" si="29"/>
        <v/>
      </c>
      <c r="E95" s="19" t="str">
        <f t="shared" si="30"/>
        <v/>
      </c>
      <c r="F95" s="19" t="str">
        <f t="shared" si="31"/>
        <v/>
      </c>
      <c r="G95" s="19" t="str">
        <f t="shared" si="13"/>
        <v/>
      </c>
      <c r="H95" s="19" t="str">
        <f t="shared" si="14"/>
        <v/>
      </c>
      <c r="I95" s="19" t="str">
        <f t="shared" si="15"/>
        <v/>
      </c>
      <c r="J95" s="19" t="str">
        <f t="shared" si="16"/>
        <v/>
      </c>
      <c r="K95" s="17"/>
      <c r="L95" s="10"/>
      <c r="M95" s="10"/>
      <c r="N95" s="10"/>
      <c r="O95" s="10"/>
      <c r="P95" s="10"/>
      <c r="Q95" s="10"/>
      <c r="R95" s="10"/>
      <c r="T95" s="6"/>
      <c r="U95" s="7"/>
      <c r="V95" s="7"/>
      <c r="W95" s="7"/>
      <c r="X95" s="7"/>
      <c r="Y95" s="7"/>
      <c r="Z95" s="7"/>
      <c r="AA95" s="7"/>
      <c r="AB95" s="7"/>
      <c r="AC95" s="6"/>
    </row>
    <row r="96" spans="1:29" x14ac:dyDescent="0.2">
      <c r="A96" s="24">
        <v>31</v>
      </c>
      <c r="B96" s="19" t="str">
        <f t="shared" si="27"/>
        <v/>
      </c>
      <c r="C96" s="19" t="str">
        <f t="shared" si="28"/>
        <v/>
      </c>
      <c r="D96" s="19" t="str">
        <f t="shared" si="29"/>
        <v/>
      </c>
      <c r="E96" s="19" t="str">
        <f t="shared" si="30"/>
        <v/>
      </c>
      <c r="F96" s="19" t="str">
        <f t="shared" si="31"/>
        <v/>
      </c>
      <c r="G96" s="19" t="str">
        <f t="shared" si="13"/>
        <v/>
      </c>
      <c r="H96" s="19" t="str">
        <f t="shared" si="14"/>
        <v/>
      </c>
      <c r="I96" s="19" t="str">
        <f t="shared" si="15"/>
        <v/>
      </c>
      <c r="J96" s="19" t="str">
        <f t="shared" si="16"/>
        <v/>
      </c>
      <c r="K96" s="17"/>
      <c r="L96" s="10"/>
      <c r="M96" s="10"/>
      <c r="N96" s="10"/>
      <c r="O96" s="10"/>
      <c r="P96" s="10"/>
      <c r="Q96" s="10"/>
      <c r="R96" s="10"/>
      <c r="T96" s="6"/>
      <c r="U96" s="7"/>
      <c r="V96" s="7"/>
      <c r="W96" s="7"/>
      <c r="X96" s="7"/>
      <c r="Y96" s="7"/>
      <c r="Z96" s="7"/>
      <c r="AA96" s="7"/>
      <c r="AB96" s="7"/>
      <c r="AC96" s="6"/>
    </row>
    <row r="97" spans="1:29" x14ac:dyDescent="0.2">
      <c r="A97" s="24">
        <v>32</v>
      </c>
      <c r="B97" s="19" t="str">
        <f t="shared" si="27"/>
        <v/>
      </c>
      <c r="C97" s="19" t="str">
        <f t="shared" si="28"/>
        <v/>
      </c>
      <c r="D97" s="19" t="str">
        <f t="shared" si="29"/>
        <v/>
      </c>
      <c r="E97" s="19" t="str">
        <f t="shared" si="30"/>
        <v/>
      </c>
      <c r="F97" s="19" t="str">
        <f t="shared" si="31"/>
        <v/>
      </c>
      <c r="G97" s="19" t="str">
        <f t="shared" si="13"/>
        <v/>
      </c>
      <c r="H97" s="19" t="str">
        <f t="shared" si="14"/>
        <v/>
      </c>
      <c r="I97" s="19" t="str">
        <f t="shared" si="15"/>
        <v/>
      </c>
      <c r="J97" s="19" t="str">
        <f t="shared" si="16"/>
        <v/>
      </c>
      <c r="K97" s="17"/>
      <c r="L97" s="10"/>
      <c r="M97" s="10"/>
      <c r="N97" s="10"/>
      <c r="O97" s="10"/>
      <c r="P97" s="10"/>
      <c r="Q97" s="10"/>
      <c r="R97" s="10"/>
      <c r="T97" s="6"/>
      <c r="U97" s="7"/>
      <c r="V97" s="7"/>
      <c r="W97" s="7"/>
      <c r="X97" s="7"/>
      <c r="Y97" s="7"/>
      <c r="Z97" s="7"/>
      <c r="AA97" s="7"/>
      <c r="AB97" s="7"/>
      <c r="AC97" s="6"/>
    </row>
    <row r="98" spans="1:29" x14ac:dyDescent="0.2">
      <c r="A98" s="24">
        <v>33</v>
      </c>
      <c r="B98" s="19" t="str">
        <f t="shared" si="27"/>
        <v/>
      </c>
      <c r="C98" s="19" t="str">
        <f t="shared" si="28"/>
        <v/>
      </c>
      <c r="D98" s="19" t="str">
        <f t="shared" si="29"/>
        <v/>
      </c>
      <c r="E98" s="19" t="str">
        <f t="shared" si="30"/>
        <v/>
      </c>
      <c r="F98" s="19" t="str">
        <f t="shared" si="31"/>
        <v/>
      </c>
      <c r="G98" s="19" t="str">
        <f t="shared" si="13"/>
        <v/>
      </c>
      <c r="H98" s="19" t="str">
        <f t="shared" si="14"/>
        <v/>
      </c>
      <c r="I98" s="19" t="str">
        <f t="shared" si="15"/>
        <v/>
      </c>
      <c r="J98" s="19" t="str">
        <f t="shared" si="16"/>
        <v/>
      </c>
      <c r="K98" s="17"/>
      <c r="L98" s="10"/>
      <c r="M98" s="10"/>
      <c r="N98" s="10"/>
      <c r="O98" s="10"/>
      <c r="P98" s="10"/>
      <c r="Q98" s="10"/>
      <c r="R98" s="10"/>
      <c r="T98" s="6"/>
      <c r="U98" s="7"/>
      <c r="V98" s="7"/>
      <c r="W98" s="7"/>
      <c r="X98" s="7"/>
      <c r="Y98" s="7"/>
      <c r="Z98" s="7"/>
      <c r="AA98" s="7"/>
      <c r="AB98" s="7"/>
      <c r="AC98" s="6"/>
    </row>
    <row r="99" spans="1:29" x14ac:dyDescent="0.2">
      <c r="A99" s="24">
        <v>34</v>
      </c>
      <c r="B99" s="19" t="str">
        <f t="shared" si="27"/>
        <v/>
      </c>
      <c r="C99" s="19" t="str">
        <f t="shared" si="28"/>
        <v/>
      </c>
      <c r="D99" s="19" t="str">
        <f t="shared" si="29"/>
        <v/>
      </c>
      <c r="E99" s="19" t="str">
        <f t="shared" si="30"/>
        <v/>
      </c>
      <c r="F99" s="19" t="str">
        <f t="shared" si="31"/>
        <v/>
      </c>
      <c r="G99" s="19" t="str">
        <f t="shared" si="13"/>
        <v/>
      </c>
      <c r="H99" s="19" t="str">
        <f t="shared" si="14"/>
        <v/>
      </c>
      <c r="I99" s="19" t="str">
        <f t="shared" si="15"/>
        <v/>
      </c>
      <c r="J99" s="19" t="str">
        <f t="shared" si="16"/>
        <v/>
      </c>
      <c r="K99" s="17"/>
      <c r="L99" s="10"/>
      <c r="M99" s="10"/>
      <c r="N99" s="10"/>
      <c r="O99" s="10"/>
      <c r="P99" s="10"/>
      <c r="Q99" s="10"/>
      <c r="R99" s="10"/>
      <c r="T99" s="6"/>
      <c r="U99" s="7"/>
      <c r="V99" s="7"/>
      <c r="W99" s="7"/>
      <c r="X99" s="7"/>
      <c r="Y99" s="7"/>
      <c r="Z99" s="7"/>
      <c r="AA99" s="7"/>
      <c r="AB99" s="7"/>
      <c r="AC99" s="6"/>
    </row>
    <row r="100" spans="1:29" ht="13.5" customHeight="1" x14ac:dyDescent="0.2">
      <c r="A100" s="24">
        <v>35</v>
      </c>
      <c r="B100" s="19" t="str">
        <f t="shared" si="27"/>
        <v/>
      </c>
      <c r="C100" s="19" t="str">
        <f t="shared" si="28"/>
        <v/>
      </c>
      <c r="D100" s="19" t="str">
        <f t="shared" si="29"/>
        <v/>
      </c>
      <c r="E100" s="19" t="str">
        <f t="shared" si="30"/>
        <v/>
      </c>
      <c r="F100" s="19" t="str">
        <f t="shared" si="31"/>
        <v/>
      </c>
      <c r="G100" s="19" t="str">
        <f t="shared" si="13"/>
        <v/>
      </c>
      <c r="H100" s="19" t="str">
        <f t="shared" si="14"/>
        <v/>
      </c>
      <c r="I100" s="19" t="str">
        <f t="shared" si="15"/>
        <v/>
      </c>
      <c r="J100" s="19" t="str">
        <f t="shared" si="16"/>
        <v/>
      </c>
      <c r="K100" s="36"/>
      <c r="L100" s="37"/>
      <c r="M100" s="37"/>
      <c r="N100" s="37"/>
      <c r="O100" s="37"/>
      <c r="P100" s="37"/>
      <c r="Q100" s="37"/>
      <c r="R100" s="37"/>
      <c r="T100" s="6"/>
      <c r="U100" s="7"/>
      <c r="V100" s="7"/>
      <c r="W100" s="7"/>
      <c r="X100" s="7"/>
      <c r="Y100" s="7"/>
      <c r="Z100" s="7"/>
      <c r="AA100" s="7"/>
      <c r="AB100" s="7"/>
      <c r="AC100" s="6"/>
    </row>
    <row r="101" spans="1:29" x14ac:dyDescent="0.2">
      <c r="A101" s="24">
        <v>36</v>
      </c>
      <c r="B101" s="19" t="str">
        <f t="shared" si="27"/>
        <v/>
      </c>
      <c r="C101" s="19" t="str">
        <f t="shared" si="28"/>
        <v/>
      </c>
      <c r="D101" s="19" t="str">
        <f t="shared" si="29"/>
        <v/>
      </c>
      <c r="E101" s="19" t="str">
        <f t="shared" si="30"/>
        <v/>
      </c>
      <c r="F101" s="19" t="str">
        <f t="shared" si="31"/>
        <v/>
      </c>
      <c r="G101" s="19" t="str">
        <f t="shared" si="13"/>
        <v/>
      </c>
      <c r="H101" s="19" t="str">
        <f t="shared" si="14"/>
        <v/>
      </c>
      <c r="I101" s="19" t="str">
        <f t="shared" si="15"/>
        <v/>
      </c>
      <c r="J101" s="19" t="str">
        <f t="shared" si="16"/>
        <v/>
      </c>
      <c r="K101" s="38"/>
      <c r="L101" s="37"/>
      <c r="M101" s="37"/>
      <c r="N101" s="37"/>
      <c r="O101" s="37"/>
      <c r="P101" s="37"/>
      <c r="Q101" s="37"/>
      <c r="R101" s="37"/>
      <c r="T101" s="6"/>
      <c r="U101" s="7"/>
      <c r="V101" s="7"/>
      <c r="W101" s="7"/>
      <c r="X101" s="7"/>
      <c r="Y101" s="7"/>
      <c r="Z101" s="7"/>
      <c r="AA101" s="7"/>
      <c r="AB101" s="7"/>
      <c r="AC101" s="6"/>
    </row>
    <row r="102" spans="1:29" x14ac:dyDescent="0.2">
      <c r="A102" s="24">
        <v>37</v>
      </c>
      <c r="B102" s="19" t="str">
        <f t="shared" si="27"/>
        <v/>
      </c>
      <c r="C102" s="19" t="str">
        <f t="shared" si="28"/>
        <v/>
      </c>
      <c r="D102" s="19" t="str">
        <f t="shared" si="29"/>
        <v/>
      </c>
      <c r="E102" s="19" t="str">
        <f t="shared" si="30"/>
        <v/>
      </c>
      <c r="F102" s="19" t="str">
        <f t="shared" si="31"/>
        <v/>
      </c>
      <c r="G102" s="19" t="str">
        <f t="shared" si="13"/>
        <v/>
      </c>
      <c r="H102" s="19" t="str">
        <f t="shared" si="14"/>
        <v/>
      </c>
      <c r="I102" s="19" t="str">
        <f t="shared" si="15"/>
        <v/>
      </c>
      <c r="J102" s="19" t="str">
        <f t="shared" si="16"/>
        <v/>
      </c>
      <c r="K102" s="38"/>
      <c r="L102" s="37"/>
      <c r="M102" s="37"/>
      <c r="N102" s="37"/>
      <c r="O102" s="37"/>
      <c r="P102" s="37"/>
      <c r="Q102" s="37"/>
      <c r="R102" s="37"/>
      <c r="T102" s="6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x14ac:dyDescent="0.2">
      <c r="A103" s="24">
        <v>38</v>
      </c>
      <c r="B103" s="19" t="str">
        <f t="shared" si="27"/>
        <v/>
      </c>
      <c r="C103" s="19" t="str">
        <f t="shared" si="28"/>
        <v/>
      </c>
      <c r="D103" s="19" t="str">
        <f t="shared" si="29"/>
        <v/>
      </c>
      <c r="E103" s="19" t="str">
        <f t="shared" si="30"/>
        <v/>
      </c>
      <c r="F103" s="19" t="str">
        <f t="shared" si="31"/>
        <v/>
      </c>
      <c r="G103" s="19" t="str">
        <f t="shared" si="13"/>
        <v/>
      </c>
      <c r="H103" s="19" t="str">
        <f t="shared" si="14"/>
        <v/>
      </c>
      <c r="I103" s="19" t="str">
        <f t="shared" si="15"/>
        <v/>
      </c>
      <c r="J103" s="19" t="str">
        <f t="shared" si="16"/>
        <v/>
      </c>
      <c r="K103" s="38"/>
      <c r="L103" s="37"/>
      <c r="M103" s="37"/>
      <c r="N103" s="37"/>
      <c r="O103" s="37"/>
      <c r="P103" s="37"/>
      <c r="Q103" s="37"/>
      <c r="R103" s="37"/>
      <c r="T103" s="6"/>
      <c r="U103" s="7"/>
      <c r="V103" s="7"/>
      <c r="W103" s="7"/>
      <c r="X103" s="7"/>
      <c r="Y103" s="7"/>
      <c r="Z103" s="7"/>
      <c r="AA103" s="7"/>
      <c r="AB103" s="7"/>
      <c r="AC103" s="6"/>
    </row>
    <row r="104" spans="1:29" x14ac:dyDescent="0.2">
      <c r="A104" s="24">
        <v>39</v>
      </c>
      <c r="B104" s="19" t="str">
        <f t="shared" si="27"/>
        <v/>
      </c>
      <c r="C104" s="19" t="str">
        <f t="shared" si="28"/>
        <v/>
      </c>
      <c r="D104" s="19" t="str">
        <f t="shared" si="29"/>
        <v/>
      </c>
      <c r="E104" s="19" t="str">
        <f t="shared" si="30"/>
        <v/>
      </c>
      <c r="F104" s="19" t="str">
        <f t="shared" si="31"/>
        <v/>
      </c>
      <c r="G104" s="19" t="str">
        <f t="shared" si="13"/>
        <v/>
      </c>
      <c r="H104" s="19" t="str">
        <f t="shared" si="14"/>
        <v/>
      </c>
      <c r="I104" s="19" t="str">
        <f t="shared" si="15"/>
        <v/>
      </c>
      <c r="J104" s="19" t="str">
        <f t="shared" si="16"/>
        <v/>
      </c>
      <c r="K104" s="156"/>
      <c r="L104" s="157"/>
      <c r="M104" s="157"/>
      <c r="N104" s="157"/>
      <c r="O104" s="157"/>
      <c r="P104" s="157"/>
      <c r="Q104" s="157"/>
      <c r="R104" s="157"/>
      <c r="T104" s="6"/>
      <c r="U104" s="7"/>
      <c r="V104" s="7"/>
      <c r="W104" s="7"/>
      <c r="X104" s="7"/>
      <c r="Y104" s="7"/>
      <c r="Z104" s="7"/>
      <c r="AA104" s="7"/>
      <c r="AB104" s="7"/>
      <c r="AC104" s="6"/>
    </row>
    <row r="105" spans="1:29" x14ac:dyDescent="0.2">
      <c r="A105" s="24">
        <v>40</v>
      </c>
      <c r="B105" s="19" t="str">
        <f t="shared" si="27"/>
        <v/>
      </c>
      <c r="C105" s="19" t="str">
        <f t="shared" si="28"/>
        <v/>
      </c>
      <c r="D105" s="19" t="str">
        <f t="shared" si="29"/>
        <v/>
      </c>
      <c r="E105" s="19" t="str">
        <f t="shared" si="30"/>
        <v/>
      </c>
      <c r="F105" s="19" t="str">
        <f t="shared" si="31"/>
        <v/>
      </c>
      <c r="G105" s="19" t="str">
        <f t="shared" si="13"/>
        <v/>
      </c>
      <c r="H105" s="19" t="str">
        <f t="shared" si="14"/>
        <v/>
      </c>
      <c r="I105" s="19" t="str">
        <f t="shared" si="15"/>
        <v/>
      </c>
      <c r="J105" s="19" t="str">
        <f t="shared" si="16"/>
        <v/>
      </c>
      <c r="K105" s="158"/>
      <c r="L105" s="157"/>
      <c r="M105" s="157"/>
      <c r="N105" s="157"/>
      <c r="O105" s="157"/>
      <c r="P105" s="157"/>
      <c r="Q105" s="157"/>
      <c r="R105" s="157"/>
      <c r="T105" s="6"/>
      <c r="U105" s="7"/>
      <c r="V105" s="7"/>
      <c r="W105" s="7"/>
      <c r="X105" s="7"/>
      <c r="Y105" s="7"/>
      <c r="Z105" s="7"/>
      <c r="AA105" s="7"/>
      <c r="AB105" s="7"/>
      <c r="AC105" s="6"/>
    </row>
    <row r="106" spans="1:29" x14ac:dyDescent="0.2">
      <c r="A106" s="24">
        <v>41</v>
      </c>
      <c r="B106" s="19" t="str">
        <f t="shared" ref="B106:B115" si="32">IF((B50&lt;&gt;0)*ISNUMBER(B50),100*(B50/B50),"")</f>
        <v/>
      </c>
      <c r="C106" s="19" t="str">
        <f t="shared" ref="C106:C115" si="33">IF((B50&lt;&gt;0)*ISNUMBER(C50),100*(C50/B50),"")</f>
        <v/>
      </c>
      <c r="D106" s="19" t="str">
        <f t="shared" ref="D106:D115" si="34">IF((B50&lt;&gt;0)*ISNUMBER(D50),100*(D50/B50),"")</f>
        <v/>
      </c>
      <c r="E106" s="19" t="str">
        <f t="shared" ref="E106:E115" si="35">IF((B50&lt;&gt;0)*ISNUMBER(E50),100*(E50/B50),"")</f>
        <v/>
      </c>
      <c r="F106" s="19" t="str">
        <f t="shared" ref="F106:F115" si="36">IF((B50&lt;&gt;0)*ISNUMBER(F50),100*(F50/B50),"")</f>
        <v/>
      </c>
      <c r="G106" s="19" t="str">
        <f t="shared" ref="G106:G115" si="37">IF((B50&lt;&gt;0)*ISNUMBER(G50),100*(G50/B50),"")</f>
        <v/>
      </c>
      <c r="H106" s="19" t="str">
        <f t="shared" ref="H106:H115" si="38">IF((B50&lt;&gt;0)*ISNUMBER(H50),100*(H50/B50),"")</f>
        <v/>
      </c>
      <c r="I106" s="19" t="str">
        <f t="shared" ref="I106:I115" si="39">IF((B50&lt;&gt;0)*ISNUMBER(I50),100*(I50/B50),"")</f>
        <v/>
      </c>
      <c r="J106" s="19" t="str">
        <f t="shared" ref="J106:J115" si="40">IF((B50&lt;&gt;0)*ISNUMBER(J50),100*(J50/B50),"")</f>
        <v/>
      </c>
      <c r="K106" s="158"/>
      <c r="L106" s="157"/>
      <c r="M106" s="157"/>
      <c r="N106" s="157"/>
      <c r="O106" s="157"/>
      <c r="P106" s="157"/>
      <c r="Q106" s="157"/>
      <c r="R106" s="157"/>
      <c r="T106" s="6"/>
      <c r="U106" s="7"/>
      <c r="V106" s="7"/>
      <c r="W106" s="7"/>
      <c r="X106" s="7"/>
      <c r="Y106" s="7"/>
      <c r="Z106" s="7"/>
      <c r="AA106" s="7"/>
      <c r="AB106" s="7"/>
      <c r="AC106" s="6"/>
    </row>
    <row r="107" spans="1:29" x14ac:dyDescent="0.2">
      <c r="A107" s="24">
        <v>42</v>
      </c>
      <c r="B107" s="19" t="str">
        <f t="shared" si="32"/>
        <v/>
      </c>
      <c r="C107" s="19" t="str">
        <f t="shared" si="33"/>
        <v/>
      </c>
      <c r="D107" s="19" t="str">
        <f t="shared" si="34"/>
        <v/>
      </c>
      <c r="E107" s="19" t="str">
        <f t="shared" si="35"/>
        <v/>
      </c>
      <c r="F107" s="19" t="str">
        <f t="shared" si="36"/>
        <v/>
      </c>
      <c r="G107" s="19" t="str">
        <f t="shared" si="37"/>
        <v/>
      </c>
      <c r="H107" s="19" t="str">
        <f t="shared" si="38"/>
        <v/>
      </c>
      <c r="I107" s="19" t="str">
        <f t="shared" si="39"/>
        <v/>
      </c>
      <c r="J107" s="19" t="str">
        <f t="shared" si="40"/>
        <v/>
      </c>
      <c r="K107" s="158"/>
      <c r="L107" s="157"/>
      <c r="M107" s="157"/>
      <c r="N107" s="157"/>
      <c r="O107" s="157"/>
      <c r="P107" s="157"/>
      <c r="Q107" s="157"/>
      <c r="R107" s="157"/>
      <c r="T107" s="6"/>
      <c r="U107" s="7"/>
      <c r="V107" s="7"/>
      <c r="W107" s="7"/>
      <c r="X107" s="7"/>
      <c r="Y107" s="7"/>
      <c r="Z107" s="7"/>
      <c r="AA107" s="7"/>
      <c r="AB107" s="7"/>
      <c r="AC107" s="6"/>
    </row>
    <row r="108" spans="1:29" x14ac:dyDescent="0.2">
      <c r="A108" s="24">
        <v>43</v>
      </c>
      <c r="B108" s="19" t="str">
        <f t="shared" si="32"/>
        <v/>
      </c>
      <c r="C108" s="19" t="str">
        <f t="shared" si="33"/>
        <v/>
      </c>
      <c r="D108" s="19" t="str">
        <f t="shared" si="34"/>
        <v/>
      </c>
      <c r="E108" s="19" t="str">
        <f t="shared" si="35"/>
        <v/>
      </c>
      <c r="F108" s="19" t="str">
        <f t="shared" si="36"/>
        <v/>
      </c>
      <c r="G108" s="19" t="str">
        <f t="shared" si="37"/>
        <v/>
      </c>
      <c r="H108" s="19" t="str">
        <f t="shared" si="38"/>
        <v/>
      </c>
      <c r="I108" s="19" t="str">
        <f t="shared" si="39"/>
        <v/>
      </c>
      <c r="J108" s="19" t="str">
        <f t="shared" si="40"/>
        <v/>
      </c>
      <c r="K108" s="158"/>
      <c r="L108" s="157"/>
      <c r="M108" s="157"/>
      <c r="N108" s="157"/>
      <c r="O108" s="157"/>
      <c r="P108" s="157"/>
      <c r="Q108" s="157"/>
      <c r="R108" s="157"/>
      <c r="T108" s="6"/>
      <c r="U108" s="7"/>
      <c r="V108" s="7"/>
      <c r="W108" s="7"/>
      <c r="X108" s="7"/>
      <c r="Y108" s="7"/>
      <c r="Z108" s="7"/>
      <c r="AA108" s="7"/>
      <c r="AB108" s="7"/>
      <c r="AC108" s="6"/>
    </row>
    <row r="109" spans="1:29" x14ac:dyDescent="0.2">
      <c r="A109" s="24">
        <v>44</v>
      </c>
      <c r="B109" s="19" t="str">
        <f t="shared" si="32"/>
        <v/>
      </c>
      <c r="C109" s="19" t="str">
        <f t="shared" si="33"/>
        <v/>
      </c>
      <c r="D109" s="19" t="str">
        <f t="shared" si="34"/>
        <v/>
      </c>
      <c r="E109" s="19" t="str">
        <f t="shared" si="35"/>
        <v/>
      </c>
      <c r="F109" s="19" t="str">
        <f t="shared" si="36"/>
        <v/>
      </c>
      <c r="G109" s="19" t="str">
        <f t="shared" si="37"/>
        <v/>
      </c>
      <c r="H109" s="19" t="str">
        <f t="shared" si="38"/>
        <v/>
      </c>
      <c r="I109" s="19" t="str">
        <f t="shared" si="39"/>
        <v/>
      </c>
      <c r="J109" s="19" t="str">
        <f t="shared" si="40"/>
        <v/>
      </c>
      <c r="K109" s="38"/>
      <c r="L109" s="37"/>
      <c r="M109" s="37"/>
      <c r="N109" s="37"/>
      <c r="O109" s="37"/>
      <c r="P109" s="37"/>
      <c r="Q109" s="37"/>
      <c r="R109" s="37"/>
      <c r="T109" s="6"/>
      <c r="U109" s="7"/>
      <c r="V109" s="7"/>
      <c r="W109" s="7"/>
      <c r="X109" s="7"/>
      <c r="Y109" s="7"/>
      <c r="Z109" s="7"/>
      <c r="AA109" s="7"/>
      <c r="AB109" s="7"/>
      <c r="AC109" s="6"/>
    </row>
    <row r="110" spans="1:29" x14ac:dyDescent="0.2">
      <c r="A110" s="24">
        <v>45</v>
      </c>
      <c r="B110" s="19" t="str">
        <f t="shared" si="32"/>
        <v/>
      </c>
      <c r="C110" s="19" t="str">
        <f t="shared" si="33"/>
        <v/>
      </c>
      <c r="D110" s="19" t="str">
        <f t="shared" si="34"/>
        <v/>
      </c>
      <c r="E110" s="19" t="str">
        <f t="shared" si="35"/>
        <v/>
      </c>
      <c r="F110" s="19" t="str">
        <f t="shared" si="36"/>
        <v/>
      </c>
      <c r="G110" s="19" t="str">
        <f t="shared" si="37"/>
        <v/>
      </c>
      <c r="H110" s="19" t="str">
        <f t="shared" si="38"/>
        <v/>
      </c>
      <c r="I110" s="19" t="str">
        <f t="shared" si="39"/>
        <v/>
      </c>
      <c r="J110" s="19" t="str">
        <f t="shared" si="40"/>
        <v/>
      </c>
      <c r="K110" s="38"/>
      <c r="L110" s="37"/>
      <c r="M110" s="37"/>
      <c r="N110" s="37"/>
      <c r="O110" s="37"/>
      <c r="P110" s="37"/>
      <c r="Q110" s="37"/>
      <c r="R110" s="37"/>
      <c r="T110" s="6"/>
      <c r="U110" s="7"/>
      <c r="V110" s="7"/>
      <c r="W110" s="7"/>
      <c r="X110" s="7"/>
      <c r="Y110" s="7"/>
      <c r="Z110" s="7"/>
      <c r="AA110" s="7"/>
      <c r="AB110" s="7"/>
      <c r="AC110" s="6"/>
    </row>
    <row r="111" spans="1:29" x14ac:dyDescent="0.2">
      <c r="A111" s="24">
        <v>46</v>
      </c>
      <c r="B111" s="19" t="str">
        <f t="shared" si="32"/>
        <v/>
      </c>
      <c r="C111" s="19" t="str">
        <f t="shared" si="33"/>
        <v/>
      </c>
      <c r="D111" s="19" t="str">
        <f t="shared" si="34"/>
        <v/>
      </c>
      <c r="E111" s="19" t="str">
        <f t="shared" si="35"/>
        <v/>
      </c>
      <c r="F111" s="19" t="str">
        <f t="shared" si="36"/>
        <v/>
      </c>
      <c r="G111" s="19" t="str">
        <f t="shared" si="37"/>
        <v/>
      </c>
      <c r="H111" s="19" t="str">
        <f t="shared" si="38"/>
        <v/>
      </c>
      <c r="I111" s="19" t="str">
        <f t="shared" si="39"/>
        <v/>
      </c>
      <c r="J111" s="19" t="str">
        <f t="shared" si="40"/>
        <v/>
      </c>
      <c r="K111" s="38"/>
      <c r="L111" s="37"/>
      <c r="M111" s="37"/>
      <c r="N111" s="37"/>
      <c r="O111" s="37"/>
      <c r="P111" s="37"/>
      <c r="Q111" s="37"/>
      <c r="R111" s="37"/>
      <c r="T111" s="6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x14ac:dyDescent="0.2">
      <c r="A112" s="24">
        <v>47</v>
      </c>
      <c r="B112" s="19" t="str">
        <f t="shared" si="32"/>
        <v/>
      </c>
      <c r="C112" s="19" t="str">
        <f t="shared" si="33"/>
        <v/>
      </c>
      <c r="D112" s="19" t="str">
        <f t="shared" si="34"/>
        <v/>
      </c>
      <c r="E112" s="19" t="str">
        <f t="shared" si="35"/>
        <v/>
      </c>
      <c r="F112" s="19" t="str">
        <f t="shared" si="36"/>
        <v/>
      </c>
      <c r="G112" s="19" t="str">
        <f t="shared" si="37"/>
        <v/>
      </c>
      <c r="H112" s="19" t="str">
        <f t="shared" si="38"/>
        <v/>
      </c>
      <c r="I112" s="19" t="str">
        <f t="shared" si="39"/>
        <v/>
      </c>
      <c r="J112" s="19" t="str">
        <f t="shared" si="40"/>
        <v/>
      </c>
      <c r="K112" s="38"/>
      <c r="L112" s="37"/>
      <c r="M112" s="37"/>
      <c r="N112" s="37"/>
      <c r="O112" s="37"/>
      <c r="P112" s="37"/>
      <c r="Q112" s="37"/>
      <c r="R112" s="37"/>
      <c r="T112" s="6"/>
      <c r="U112" s="7"/>
      <c r="V112" s="7"/>
      <c r="W112" s="7"/>
      <c r="X112" s="7"/>
      <c r="Y112" s="7"/>
      <c r="Z112" s="7"/>
      <c r="AA112" s="7"/>
      <c r="AB112" s="7"/>
      <c r="AC112" s="6"/>
    </row>
    <row r="113" spans="1:29" x14ac:dyDescent="0.2">
      <c r="A113" s="24">
        <v>48</v>
      </c>
      <c r="B113" s="19" t="str">
        <f t="shared" si="32"/>
        <v/>
      </c>
      <c r="C113" s="19" t="str">
        <f t="shared" si="33"/>
        <v/>
      </c>
      <c r="D113" s="19" t="str">
        <f t="shared" si="34"/>
        <v/>
      </c>
      <c r="E113" s="19" t="str">
        <f t="shared" si="35"/>
        <v/>
      </c>
      <c r="F113" s="19" t="str">
        <f t="shared" si="36"/>
        <v/>
      </c>
      <c r="G113" s="19" t="str">
        <f t="shared" si="37"/>
        <v/>
      </c>
      <c r="H113" s="19" t="str">
        <f t="shared" si="38"/>
        <v/>
      </c>
      <c r="I113" s="19" t="str">
        <f t="shared" si="39"/>
        <v/>
      </c>
      <c r="J113" s="19" t="str">
        <f t="shared" si="40"/>
        <v/>
      </c>
      <c r="K113" s="17"/>
      <c r="L113" s="10"/>
      <c r="M113" s="10"/>
      <c r="N113" s="10"/>
      <c r="O113" s="10"/>
      <c r="P113" s="10"/>
      <c r="Q113" s="10"/>
      <c r="R113" s="10"/>
      <c r="T113" s="6"/>
      <c r="U113" s="7"/>
      <c r="V113" s="7"/>
      <c r="W113" s="7"/>
      <c r="X113" s="7"/>
      <c r="Y113" s="7"/>
      <c r="Z113" s="7"/>
      <c r="AA113" s="7"/>
      <c r="AB113" s="7"/>
      <c r="AC113" s="6"/>
    </row>
    <row r="114" spans="1:29" x14ac:dyDescent="0.2">
      <c r="A114" s="24">
        <v>49</v>
      </c>
      <c r="B114" s="19" t="str">
        <f t="shared" si="32"/>
        <v/>
      </c>
      <c r="C114" s="19" t="str">
        <f t="shared" si="33"/>
        <v/>
      </c>
      <c r="D114" s="19" t="str">
        <f t="shared" si="34"/>
        <v/>
      </c>
      <c r="E114" s="19" t="str">
        <f t="shared" si="35"/>
        <v/>
      </c>
      <c r="F114" s="19" t="str">
        <f t="shared" si="36"/>
        <v/>
      </c>
      <c r="G114" s="19" t="str">
        <f t="shared" si="37"/>
        <v/>
      </c>
      <c r="H114" s="19" t="str">
        <f t="shared" si="38"/>
        <v/>
      </c>
      <c r="I114" s="19" t="str">
        <f t="shared" si="39"/>
        <v/>
      </c>
      <c r="J114" s="19" t="str">
        <f t="shared" si="40"/>
        <v/>
      </c>
      <c r="K114" s="17"/>
      <c r="L114" s="10"/>
      <c r="M114" s="10"/>
      <c r="N114" s="10"/>
      <c r="O114" s="10"/>
      <c r="P114" s="10"/>
      <c r="Q114" s="10"/>
      <c r="R114" s="10"/>
      <c r="T114" s="6"/>
      <c r="U114" s="7"/>
      <c r="V114" s="7"/>
      <c r="W114" s="7"/>
      <c r="X114" s="7"/>
      <c r="Y114" s="7"/>
      <c r="Z114" s="7"/>
      <c r="AA114" s="7"/>
      <c r="AB114" s="7"/>
      <c r="AC114" s="6"/>
    </row>
    <row r="115" spans="1:29" ht="5.25" customHeight="1" thickBot="1" x14ac:dyDescent="0.25">
      <c r="A115" s="25">
        <v>50</v>
      </c>
      <c r="B115" s="26" t="str">
        <f t="shared" si="32"/>
        <v/>
      </c>
      <c r="C115" s="27" t="str">
        <f t="shared" si="33"/>
        <v/>
      </c>
      <c r="D115" s="27" t="str">
        <f t="shared" si="34"/>
        <v/>
      </c>
      <c r="E115" s="27" t="str">
        <f t="shared" si="35"/>
        <v/>
      </c>
      <c r="F115" s="27" t="str">
        <f t="shared" si="36"/>
        <v/>
      </c>
      <c r="G115" s="27" t="str">
        <f t="shared" si="37"/>
        <v/>
      </c>
      <c r="H115" s="27" t="str">
        <f t="shared" si="38"/>
        <v/>
      </c>
      <c r="I115" s="27" t="str">
        <f t="shared" si="39"/>
        <v/>
      </c>
      <c r="J115" s="28" t="str">
        <f t="shared" si="40"/>
        <v/>
      </c>
      <c r="K115" s="17"/>
      <c r="L115" s="10"/>
      <c r="M115" s="10"/>
      <c r="N115" s="10"/>
      <c r="O115" s="10"/>
      <c r="P115" s="10"/>
      <c r="Q115" s="10"/>
      <c r="R115" s="10"/>
      <c r="T115" s="6"/>
      <c r="U115" s="7"/>
      <c r="V115" s="7"/>
      <c r="W115" s="7"/>
      <c r="X115" s="7"/>
      <c r="Y115" s="7"/>
      <c r="Z115" s="7"/>
      <c r="AA115" s="7"/>
      <c r="AB115" s="7"/>
      <c r="AC115" s="6"/>
    </row>
    <row r="116" spans="1:29" x14ac:dyDescent="0.2">
      <c r="A116" s="29" t="s">
        <v>7</v>
      </c>
      <c r="B116" s="20">
        <f t="shared" ref="B116:H116" si="41">IF(B117&gt;0,AVERAGE(B66:B115),"")</f>
        <v>100</v>
      </c>
      <c r="C116" s="20">
        <f t="shared" si="41"/>
        <v>101.31616435554908</v>
      </c>
      <c r="D116" s="20">
        <f t="shared" si="41"/>
        <v>107.9711230464526</v>
      </c>
      <c r="E116" s="20">
        <f t="shared" si="41"/>
        <v>103.64415635601077</v>
      </c>
      <c r="F116" s="20" t="str">
        <f t="shared" si="41"/>
        <v/>
      </c>
      <c r="G116" s="20" t="str">
        <f t="shared" si="41"/>
        <v/>
      </c>
      <c r="H116" s="20" t="str">
        <f t="shared" si="41"/>
        <v/>
      </c>
      <c r="I116" s="20" t="str">
        <f>IF(I117&gt;0,AVERAGE(I66:I115),"")</f>
        <v/>
      </c>
      <c r="J116" s="20" t="str">
        <f>IF(J117&gt;0,AVERAGE(J66:J115),"")</f>
        <v/>
      </c>
      <c r="K116" s="169" t="s">
        <v>29</v>
      </c>
      <c r="L116" s="170"/>
      <c r="M116" s="170"/>
      <c r="N116" s="170"/>
      <c r="O116" s="170"/>
      <c r="P116" s="170"/>
      <c r="Q116" s="170"/>
      <c r="R116" s="170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x14ac:dyDescent="0.2">
      <c r="A117" s="30" t="s">
        <v>8</v>
      </c>
      <c r="B117" s="20">
        <f>COUNT(B66:B115)</f>
        <v>11</v>
      </c>
      <c r="C117" s="20">
        <f t="shared" ref="C117:J117" si="42">COUNT(C66:C115)</f>
        <v>11</v>
      </c>
      <c r="D117" s="20">
        <f t="shared" si="42"/>
        <v>11</v>
      </c>
      <c r="E117" s="20">
        <f t="shared" si="42"/>
        <v>11</v>
      </c>
      <c r="F117" s="20">
        <f t="shared" si="42"/>
        <v>0</v>
      </c>
      <c r="G117" s="20">
        <f t="shared" si="42"/>
        <v>0</v>
      </c>
      <c r="H117" s="20">
        <f t="shared" si="42"/>
        <v>0</v>
      </c>
      <c r="I117" s="20">
        <f t="shared" si="42"/>
        <v>0</v>
      </c>
      <c r="J117" s="20">
        <f t="shared" si="42"/>
        <v>0</v>
      </c>
      <c r="K117" s="171"/>
      <c r="L117" s="170"/>
      <c r="M117" s="170"/>
      <c r="N117" s="170"/>
      <c r="O117" s="170"/>
      <c r="P117" s="170"/>
      <c r="Q117" s="170"/>
      <c r="R117" s="170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x14ac:dyDescent="0.2">
      <c r="A118" s="30" t="s">
        <v>9</v>
      </c>
      <c r="B118" s="20">
        <f>IF(B117&gt;0,STDEV(B66:B115),"")</f>
        <v>0</v>
      </c>
      <c r="C118" s="20">
        <f t="shared" ref="C118:H118" si="43">IF(C117&gt;0,STDEV(C66:C115),"")</f>
        <v>8.3729707948429617</v>
      </c>
      <c r="D118" s="20">
        <f t="shared" si="43"/>
        <v>6.664243409020437</v>
      </c>
      <c r="E118" s="20">
        <f t="shared" si="43"/>
        <v>9.8391391923013618</v>
      </c>
      <c r="F118" s="20" t="str">
        <f t="shared" si="43"/>
        <v/>
      </c>
      <c r="G118" s="20" t="str">
        <f t="shared" si="43"/>
        <v/>
      </c>
      <c r="H118" s="20" t="str">
        <f t="shared" si="43"/>
        <v/>
      </c>
      <c r="I118" s="20" t="str">
        <f>IF(I117&gt;0,STDEV(I66:I115),"")</f>
        <v/>
      </c>
      <c r="J118" s="20" t="str">
        <f>IF(J117&gt;0,STDEV(J66:J115),"")</f>
        <v/>
      </c>
      <c r="K118" s="171"/>
      <c r="L118" s="170"/>
      <c r="M118" s="170"/>
      <c r="N118" s="170"/>
      <c r="O118" s="170"/>
      <c r="P118" s="170"/>
      <c r="Q118" s="170"/>
      <c r="R118" s="170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x14ac:dyDescent="0.2">
      <c r="A119" s="30" t="s">
        <v>10</v>
      </c>
      <c r="B119" s="20">
        <f>IF(B117&gt;0,B118/SQRT(B117),"")</f>
        <v>0</v>
      </c>
      <c r="C119" s="20">
        <f t="shared" ref="C119:H119" si="44">IF(C117&gt;0,C118/SQRT(C117),"")</f>
        <v>2.5245456824634478</v>
      </c>
      <c r="D119" s="20">
        <f t="shared" si="44"/>
        <v>2.0093449908472509</v>
      </c>
      <c r="E119" s="20">
        <f t="shared" si="44"/>
        <v>2.9666120873585546</v>
      </c>
      <c r="F119" s="20" t="str">
        <f t="shared" si="44"/>
        <v/>
      </c>
      <c r="G119" s="20" t="str">
        <f t="shared" si="44"/>
        <v/>
      </c>
      <c r="H119" s="20" t="str">
        <f t="shared" si="44"/>
        <v/>
      </c>
      <c r="I119" s="20" t="str">
        <f>IF(I117&gt;0,I118/SQRT(I117),"")</f>
        <v/>
      </c>
      <c r="J119" s="20" t="str">
        <f>IF(J117&gt;0,J118/SQRT(J117),"")</f>
        <v/>
      </c>
      <c r="K119" s="171"/>
      <c r="L119" s="170"/>
      <c r="M119" s="170"/>
      <c r="N119" s="170"/>
      <c r="O119" s="170"/>
      <c r="P119" s="170"/>
      <c r="Q119" s="170"/>
      <c r="R119" s="170"/>
    </row>
    <row r="120" spans="1:29" x14ac:dyDescent="0.2">
      <c r="A120" s="30" t="s">
        <v>15</v>
      </c>
      <c r="B120" s="20">
        <f t="shared" ref="B120:J120" si="45">IF(B117&gt;2,TINV(0.1,B117-1),"")</f>
        <v>1.812461122811676</v>
      </c>
      <c r="C120" s="20">
        <f t="shared" si="45"/>
        <v>1.812461122811676</v>
      </c>
      <c r="D120" s="20">
        <f t="shared" si="45"/>
        <v>1.812461122811676</v>
      </c>
      <c r="E120" s="20">
        <f t="shared" si="45"/>
        <v>1.812461122811676</v>
      </c>
      <c r="F120" s="20" t="str">
        <f t="shared" si="45"/>
        <v/>
      </c>
      <c r="G120" s="20" t="str">
        <f t="shared" si="45"/>
        <v/>
      </c>
      <c r="H120" s="20" t="str">
        <f t="shared" si="45"/>
        <v/>
      </c>
      <c r="I120" s="20" t="str">
        <f t="shared" si="45"/>
        <v/>
      </c>
      <c r="J120" s="20" t="str">
        <f t="shared" si="45"/>
        <v/>
      </c>
      <c r="K120" s="171"/>
      <c r="L120" s="170"/>
      <c r="M120" s="170"/>
      <c r="N120" s="170"/>
      <c r="O120" s="170"/>
      <c r="P120" s="170"/>
      <c r="Q120" s="170"/>
      <c r="R120" s="170"/>
    </row>
    <row r="121" spans="1:29" ht="12.75" customHeight="1" x14ac:dyDescent="0.2">
      <c r="A121" s="30" t="s">
        <v>14</v>
      </c>
      <c r="B121" s="20">
        <f>IF(B117&gt;2,B120*B119,"")</f>
        <v>0</v>
      </c>
      <c r="C121" s="20">
        <f t="shared" ref="C121:H121" si="46">IF(C117&gt;2,C120*C119,"")</f>
        <v>4.5756409022270699</v>
      </c>
      <c r="D121" s="20">
        <f t="shared" si="46"/>
        <v>3.6418596782270254</v>
      </c>
      <c r="E121" s="20">
        <f t="shared" si="46"/>
        <v>5.3768690748005756</v>
      </c>
      <c r="F121" s="20" t="str">
        <f t="shared" si="46"/>
        <v/>
      </c>
      <c r="G121" s="20" t="str">
        <f t="shared" si="46"/>
        <v/>
      </c>
      <c r="H121" s="20" t="str">
        <f t="shared" si="46"/>
        <v/>
      </c>
      <c r="I121" s="20" t="str">
        <f>IF(I117&gt;2,I120*I119,"")</f>
        <v/>
      </c>
      <c r="J121" s="20" t="str">
        <f>IF(J117&gt;2,J120*J119,"")</f>
        <v/>
      </c>
      <c r="K121" s="17"/>
      <c r="L121" s="10"/>
      <c r="M121" s="10"/>
      <c r="N121" s="10"/>
      <c r="O121" s="10"/>
      <c r="P121" s="10"/>
      <c r="Q121" s="10"/>
      <c r="R121" s="10"/>
    </row>
    <row r="122" spans="1:29" x14ac:dyDescent="0.2">
      <c r="A122" s="30" t="s">
        <v>16</v>
      </c>
      <c r="B122" s="20">
        <f>IF(B117&gt;0,MIN(B66:B115),"")</f>
        <v>100</v>
      </c>
      <c r="C122" s="20">
        <f t="shared" ref="C122:J122" si="47">IF(C117&gt;0,MIN(C66:C115),"")</f>
        <v>90.808128349310948</v>
      </c>
      <c r="D122" s="20">
        <f t="shared" si="47"/>
        <v>94.220978143294786</v>
      </c>
      <c r="E122" s="20">
        <f t="shared" si="47"/>
        <v>92.274381929973487</v>
      </c>
      <c r="F122" s="20" t="str">
        <f t="shared" si="47"/>
        <v/>
      </c>
      <c r="G122" s="20" t="str">
        <f t="shared" si="47"/>
        <v/>
      </c>
      <c r="H122" s="20" t="str">
        <f t="shared" si="47"/>
        <v/>
      </c>
      <c r="I122" s="20" t="str">
        <f t="shared" si="47"/>
        <v/>
      </c>
      <c r="J122" s="20" t="str">
        <f t="shared" si="47"/>
        <v/>
      </c>
      <c r="K122" s="17"/>
      <c r="L122" s="10"/>
      <c r="M122" s="10"/>
      <c r="N122" s="10"/>
      <c r="O122" s="10"/>
      <c r="P122" s="10"/>
      <c r="Q122" s="10"/>
      <c r="R122" s="10"/>
    </row>
    <row r="123" spans="1:29" ht="13.5" thickBot="1" x14ac:dyDescent="0.25">
      <c r="A123" s="30" t="s">
        <v>17</v>
      </c>
      <c r="B123" s="20">
        <f>IF(B117&gt;0,MAX(B66:B115),"")</f>
        <v>100</v>
      </c>
      <c r="C123" s="20">
        <f t="shared" ref="C123:J123" si="48">IF(C117&gt;0,MAX(C66:C115),"")</f>
        <v>115.00273270975501</v>
      </c>
      <c r="D123" s="20">
        <f t="shared" si="48"/>
        <v>120.05412719891744</v>
      </c>
      <c r="E123" s="20">
        <f t="shared" si="48"/>
        <v>120.74714865648559</v>
      </c>
      <c r="F123" s="20" t="str">
        <f t="shared" si="48"/>
        <v/>
      </c>
      <c r="G123" s="20" t="str">
        <f t="shared" si="48"/>
        <v/>
      </c>
      <c r="H123" s="20" t="str">
        <f t="shared" si="48"/>
        <v/>
      </c>
      <c r="I123" s="20" t="str">
        <f t="shared" si="48"/>
        <v/>
      </c>
      <c r="J123" s="31" t="str">
        <f t="shared" si="48"/>
        <v/>
      </c>
      <c r="K123" s="17"/>
      <c r="L123" s="10"/>
      <c r="M123" s="10"/>
      <c r="N123" s="10"/>
      <c r="O123" s="10"/>
      <c r="P123" s="10"/>
      <c r="Q123" s="10"/>
      <c r="R123" s="10"/>
    </row>
    <row r="124" spans="1:29" x14ac:dyDescent="0.2">
      <c r="A124" s="29" t="s">
        <v>18</v>
      </c>
      <c r="B124" s="32">
        <f>100-B5</f>
        <v>90</v>
      </c>
      <c r="C124" s="32">
        <f>100-B5</f>
        <v>90</v>
      </c>
      <c r="D124" s="32">
        <f>100-B5</f>
        <v>90</v>
      </c>
      <c r="E124" s="32">
        <f>100-B5</f>
        <v>90</v>
      </c>
      <c r="F124" s="32">
        <f>100-B5</f>
        <v>90</v>
      </c>
      <c r="G124" s="32">
        <f>100-B5</f>
        <v>90</v>
      </c>
      <c r="H124" s="32">
        <f>100-B5</f>
        <v>90</v>
      </c>
      <c r="I124" s="32">
        <f>100-B5</f>
        <v>90</v>
      </c>
      <c r="J124" s="32">
        <f>100-B5</f>
        <v>90</v>
      </c>
      <c r="K124" s="17"/>
      <c r="L124" s="10"/>
      <c r="M124" s="10"/>
      <c r="N124" s="10"/>
      <c r="O124" s="10"/>
      <c r="P124" s="10"/>
      <c r="Q124" s="10"/>
      <c r="R124" s="10"/>
    </row>
    <row r="125" spans="1:29" x14ac:dyDescent="0.2">
      <c r="A125" s="30" t="s">
        <v>19</v>
      </c>
      <c r="B125" s="18">
        <f>100+B5</f>
        <v>110</v>
      </c>
      <c r="C125" s="18">
        <f>100+B5</f>
        <v>110</v>
      </c>
      <c r="D125" s="18">
        <f>100+B5</f>
        <v>110</v>
      </c>
      <c r="E125" s="18">
        <f>100+B5</f>
        <v>110</v>
      </c>
      <c r="F125" s="18">
        <f>100+B5</f>
        <v>110</v>
      </c>
      <c r="G125" s="18">
        <f>100+B5</f>
        <v>110</v>
      </c>
      <c r="H125" s="18">
        <f>100+B5</f>
        <v>110</v>
      </c>
      <c r="I125" s="18">
        <f>100+B5</f>
        <v>110</v>
      </c>
      <c r="J125" s="18">
        <f>100+B5</f>
        <v>110</v>
      </c>
      <c r="K125" s="17"/>
      <c r="L125" s="10"/>
      <c r="M125" s="10"/>
      <c r="N125" s="10"/>
      <c r="O125" s="10"/>
      <c r="P125" s="10"/>
      <c r="Q125" s="10"/>
      <c r="R125" s="10"/>
    </row>
    <row r="126" spans="1:29" x14ac:dyDescent="0.2">
      <c r="A126" s="30" t="s">
        <v>23</v>
      </c>
      <c r="B126" s="18">
        <f>100-E5</f>
        <v>85</v>
      </c>
      <c r="C126" s="18">
        <f>100-E5</f>
        <v>85</v>
      </c>
      <c r="D126" s="18">
        <f>100-E5</f>
        <v>85</v>
      </c>
      <c r="E126" s="18">
        <f>100-E5</f>
        <v>85</v>
      </c>
      <c r="F126" s="18">
        <f>100-E5</f>
        <v>85</v>
      </c>
      <c r="G126" s="18">
        <f>100-E5</f>
        <v>85</v>
      </c>
      <c r="H126" s="18">
        <f>100-E5</f>
        <v>85</v>
      </c>
      <c r="I126" s="18">
        <f>100-E5</f>
        <v>85</v>
      </c>
      <c r="J126" s="33">
        <f>100-E5</f>
        <v>85</v>
      </c>
      <c r="K126" s="10"/>
      <c r="L126" s="10"/>
      <c r="M126" s="10"/>
      <c r="N126" s="10"/>
      <c r="O126" s="10"/>
      <c r="P126" s="10"/>
      <c r="Q126" s="10"/>
      <c r="R126" s="10"/>
    </row>
    <row r="127" spans="1:29" ht="13.5" thickBot="1" x14ac:dyDescent="0.25">
      <c r="A127" s="34" t="s">
        <v>24</v>
      </c>
      <c r="B127" s="35">
        <f>100+E5</f>
        <v>115</v>
      </c>
      <c r="C127" s="35">
        <f>100+E5</f>
        <v>115</v>
      </c>
      <c r="D127" s="35">
        <f>100+E5</f>
        <v>115</v>
      </c>
      <c r="E127" s="35">
        <f>100+E5</f>
        <v>115</v>
      </c>
      <c r="F127" s="35">
        <f>100+E5</f>
        <v>115</v>
      </c>
      <c r="G127" s="35">
        <f>100+E5</f>
        <v>115</v>
      </c>
      <c r="H127" s="35">
        <f>100+E5</f>
        <v>115</v>
      </c>
      <c r="I127" s="35">
        <f>100+E5</f>
        <v>115</v>
      </c>
      <c r="J127" s="31">
        <f>100+E5</f>
        <v>115</v>
      </c>
      <c r="K127" s="11"/>
      <c r="L127" s="10"/>
      <c r="M127" s="10"/>
      <c r="N127" s="10"/>
      <c r="O127" s="10"/>
      <c r="P127" s="10"/>
      <c r="Q127" s="10"/>
      <c r="R127" s="10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  <row r="9826" spans="8:11" x14ac:dyDescent="0.2">
      <c r="H9826" s="2"/>
      <c r="I9826" s="2"/>
      <c r="J9826" s="2"/>
      <c r="K9826" s="2"/>
    </row>
    <row r="9827" spans="8:11" x14ac:dyDescent="0.2">
      <c r="H9827" s="2"/>
      <c r="I9827" s="2"/>
      <c r="J9827" s="2"/>
      <c r="K9827" s="2"/>
    </row>
  </sheetData>
  <sheetProtection sheet="1" objects="1" scenarios="1" selectLockedCells="1"/>
  <mergeCells count="6">
    <mergeCell ref="K116:R120"/>
    <mergeCell ref="K42:R42"/>
    <mergeCell ref="K104:R108"/>
    <mergeCell ref="C3:J3"/>
    <mergeCell ref="B9:J9"/>
    <mergeCell ref="B63:J63"/>
  </mergeCells>
  <phoneticPr fontId="0" type="noConversion"/>
  <conditionalFormatting sqref="C66:J115">
    <cfRule type="cellIs" dxfId="0" priority="1" stopIfTrue="1" operator="notBetween">
      <formula>$C$126</formula>
      <formula>$C$127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9"/>
  <sheetViews>
    <sheetView tabSelected="1" topLeftCell="A27" workbookViewId="0">
      <selection activeCell="Q24" sqref="Q24"/>
    </sheetView>
  </sheetViews>
  <sheetFormatPr baseColWidth="10" defaultColWidth="11.42578125" defaultRowHeight="12.75" x14ac:dyDescent="0.2"/>
  <cols>
    <col min="1" max="16384" width="11.42578125" style="40"/>
  </cols>
  <sheetData>
    <row r="1" spans="1:13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</row>
    <row r="2" spans="1:13" x14ac:dyDescent="0.2">
      <c r="A2" s="40" t="s">
        <v>83</v>
      </c>
      <c r="B2" s="40" t="str">
        <f>hiddenSheet!ekr_doktittel</f>
        <v>Holdbarhetsforsøk ZNT8A</v>
      </c>
    </row>
    <row r="4" spans="1:13" ht="13.5" thickBot="1" x14ac:dyDescent="0.25"/>
    <row r="5" spans="1:13" ht="34.5" x14ac:dyDescent="0.45">
      <c r="B5" s="129" t="s">
        <v>77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1:13" x14ac:dyDescent="0.2">
      <c r="B6" s="172" t="s">
        <v>147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x14ac:dyDescent="0.2"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4"/>
    </row>
    <row r="8" spans="1:13" x14ac:dyDescent="0.2">
      <c r="B8" s="172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4"/>
    </row>
    <row r="9" spans="1:13" x14ac:dyDescent="0.2">
      <c r="B9" s="172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4"/>
    </row>
    <row r="10" spans="1:13" x14ac:dyDescent="0.2">
      <c r="B10" s="17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4"/>
    </row>
    <row r="11" spans="1:13" x14ac:dyDescent="0.2">
      <c r="B11" s="178" t="s">
        <v>128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80"/>
    </row>
    <row r="12" spans="1:13" ht="12.75" customHeight="1" x14ac:dyDescent="0.2">
      <c r="B12" s="172" t="s">
        <v>158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2"/>
    </row>
    <row r="13" spans="1:13" x14ac:dyDescent="0.2">
      <c r="B13" s="183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2"/>
    </row>
    <row r="14" spans="1:13" x14ac:dyDescent="0.2">
      <c r="B14" s="183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2"/>
    </row>
    <row r="15" spans="1:13" x14ac:dyDescent="0.2">
      <c r="B15" s="172" t="s">
        <v>129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4"/>
    </row>
    <row r="16" spans="1:13" x14ac:dyDescent="0.2">
      <c r="B16" s="172" t="s">
        <v>130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4"/>
    </row>
    <row r="17" spans="2:13" x14ac:dyDescent="0.2">
      <c r="B17" s="172" t="s">
        <v>131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4"/>
    </row>
    <row r="18" spans="2:13" x14ac:dyDescent="0.2">
      <c r="B18" s="172" t="s">
        <v>132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4"/>
    </row>
    <row r="19" spans="2:13" x14ac:dyDescent="0.2"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4"/>
    </row>
    <row r="20" spans="2:13" ht="12.75" customHeight="1" x14ac:dyDescent="0.2">
      <c r="B20" s="178" t="s">
        <v>135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80"/>
    </row>
    <row r="21" spans="2:13" x14ac:dyDescent="0.2">
      <c r="B21" s="172" t="s">
        <v>142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4"/>
    </row>
    <row r="22" spans="2:13" x14ac:dyDescent="0.2">
      <c r="B22" s="172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2:13" x14ac:dyDescent="0.2">
      <c r="B23" s="172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4"/>
    </row>
    <row r="24" spans="2:13" ht="15" customHeight="1" x14ac:dyDescent="0.2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4"/>
    </row>
    <row r="25" spans="2:13" x14ac:dyDescent="0.2">
      <c r="B25" s="172" t="s">
        <v>145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4"/>
    </row>
    <row r="26" spans="2:13" x14ac:dyDescent="0.2"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4"/>
    </row>
    <row r="27" spans="2:13" x14ac:dyDescent="0.2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4"/>
    </row>
    <row r="28" spans="2:13" ht="27" customHeight="1" x14ac:dyDescent="0.2">
      <c r="B28" s="172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4"/>
    </row>
    <row r="29" spans="2:13" x14ac:dyDescent="0.2">
      <c r="B29" s="172" t="s">
        <v>151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4"/>
    </row>
    <row r="30" spans="2:13" x14ac:dyDescent="0.2">
      <c r="B30" s="172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4"/>
    </row>
    <row r="31" spans="2:13" x14ac:dyDescent="0.2">
      <c r="B31" s="172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4"/>
    </row>
    <row r="32" spans="2:13" ht="16.5" customHeight="1" x14ac:dyDescent="0.2">
      <c r="B32" s="172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4"/>
    </row>
    <row r="33" spans="2:13" ht="12.75" customHeight="1" x14ac:dyDescent="0.2">
      <c r="B33" s="172" t="s">
        <v>146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4"/>
    </row>
    <row r="34" spans="2:13" x14ac:dyDescent="0.2"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4"/>
    </row>
    <row r="35" spans="2:13" x14ac:dyDescent="0.2">
      <c r="B35" s="172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4"/>
    </row>
    <row r="36" spans="2:13" x14ac:dyDescent="0.2"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4"/>
    </row>
    <row r="37" spans="2:13" x14ac:dyDescent="0.2"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4"/>
    </row>
    <row r="38" spans="2:13" x14ac:dyDescent="0.2"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4"/>
    </row>
    <row r="39" spans="2:13" ht="0.75" customHeight="1" thickBot="1" x14ac:dyDescent="0.25">
      <c r="B39" s="175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7"/>
    </row>
    <row r="40" spans="2:13" ht="21" customHeight="1" thickBot="1" x14ac:dyDescent="0.6">
      <c r="B40" s="74"/>
    </row>
    <row r="41" spans="2:13" ht="44.25" x14ac:dyDescent="0.55000000000000004">
      <c r="B41" s="75" t="s">
        <v>78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8"/>
    </row>
    <row r="42" spans="2:13" ht="12.75" customHeight="1" x14ac:dyDescent="0.2">
      <c r="B42" s="184" t="s">
        <v>150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85"/>
    </row>
    <row r="43" spans="2:13" x14ac:dyDescent="0.2">
      <c r="B43" s="184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85"/>
    </row>
    <row r="44" spans="2:13" x14ac:dyDescent="0.2">
      <c r="B44" s="184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85"/>
    </row>
    <row r="45" spans="2:13" x14ac:dyDescent="0.2">
      <c r="B45" s="184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85"/>
    </row>
    <row r="46" spans="2:13" x14ac:dyDescent="0.2">
      <c r="B46" s="184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85"/>
    </row>
    <row r="47" spans="2:13" x14ac:dyDescent="0.2">
      <c r="B47" s="137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8"/>
    </row>
    <row r="48" spans="2:13" x14ac:dyDescent="0.2">
      <c r="B48" s="188" t="s">
        <v>136</v>
      </c>
      <c r="C48" s="189"/>
      <c r="D48" s="189"/>
      <c r="E48" s="189"/>
      <c r="F48" s="189"/>
      <c r="G48" s="189"/>
      <c r="H48" s="70"/>
      <c r="I48" s="70"/>
      <c r="J48" s="70"/>
      <c r="K48" s="70"/>
      <c r="L48" s="70"/>
      <c r="M48" s="71"/>
    </row>
    <row r="49" spans="2:13" x14ac:dyDescent="0.2">
      <c r="B49" s="192" t="s">
        <v>137</v>
      </c>
      <c r="C49" s="190"/>
      <c r="D49" s="70"/>
      <c r="E49" s="70"/>
      <c r="F49" s="190" t="s">
        <v>140</v>
      </c>
      <c r="G49" s="190"/>
      <c r="H49" s="70"/>
      <c r="I49" s="70"/>
      <c r="J49" s="70"/>
      <c r="K49" s="70"/>
      <c r="L49" s="70"/>
      <c r="M49" s="71"/>
    </row>
    <row r="50" spans="2:13" x14ac:dyDescent="0.2">
      <c r="B50" s="186" t="s">
        <v>138</v>
      </c>
      <c r="C50" s="187"/>
      <c r="D50" s="70"/>
      <c r="E50" s="70"/>
      <c r="F50" s="187" t="s">
        <v>144</v>
      </c>
      <c r="G50" s="191"/>
      <c r="H50" s="70"/>
      <c r="I50" s="70"/>
      <c r="J50" s="70"/>
      <c r="K50" s="70"/>
      <c r="L50" s="70"/>
      <c r="M50" s="71"/>
    </row>
    <row r="51" spans="2:13" x14ac:dyDescent="0.2">
      <c r="B51" s="186" t="s">
        <v>139</v>
      </c>
      <c r="C51" s="187"/>
      <c r="D51" s="187"/>
      <c r="E51" s="70"/>
      <c r="F51" s="187" t="s">
        <v>143</v>
      </c>
      <c r="G51" s="191"/>
      <c r="H51" s="70"/>
      <c r="I51" s="70"/>
      <c r="J51" s="70"/>
      <c r="K51" s="70"/>
      <c r="L51" s="70"/>
      <c r="M51" s="71"/>
    </row>
    <row r="52" spans="2:13" x14ac:dyDescent="0.2"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1"/>
    </row>
    <row r="53" spans="2:13" ht="13.5" thickBot="1" x14ac:dyDescent="0.25">
      <c r="B53" s="135" t="s">
        <v>157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3"/>
    </row>
    <row r="55" spans="2:13" x14ac:dyDescent="0.2">
      <c r="B55" s="40" t="s">
        <v>85</v>
      </c>
    </row>
    <row r="56" spans="2:13" x14ac:dyDescent="0.2">
      <c r="B56" s="40" t="str">
        <f>hiddenSheet!ekr_verifisert</f>
        <v>01.04.2019 - Hege Hoff Skavøy, 01.04.2019 - Jørn Vegard Sagen, 28.03.2019 - Søfteland, Eirik, 22.03.2019 - Torvestad, Astrid, 26.03.2019 - Trude Andersen</v>
      </c>
    </row>
    <row r="59" spans="2:13" x14ac:dyDescent="0.2">
      <c r="B59" s="40" t="s">
        <v>87</v>
      </c>
      <c r="C59" s="139">
        <v>43556</v>
      </c>
    </row>
  </sheetData>
  <mergeCells count="20">
    <mergeCell ref="B42:M46"/>
    <mergeCell ref="B51:D51"/>
    <mergeCell ref="B48:G48"/>
    <mergeCell ref="F49:G49"/>
    <mergeCell ref="F50:G50"/>
    <mergeCell ref="F51:G51"/>
    <mergeCell ref="B49:C49"/>
    <mergeCell ref="B50:C50"/>
    <mergeCell ref="B6:M10"/>
    <mergeCell ref="B11:M11"/>
    <mergeCell ref="B12:M14"/>
    <mergeCell ref="B15:M15"/>
    <mergeCell ref="B16:M16"/>
    <mergeCell ref="B33:M39"/>
    <mergeCell ref="B20:M20"/>
    <mergeCell ref="B17:M17"/>
    <mergeCell ref="B18:M18"/>
    <mergeCell ref="B21:M24"/>
    <mergeCell ref="B25:M28"/>
    <mergeCell ref="B29:M32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A47" sqref="A47"/>
    </sheetView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20</vt:i4>
      </vt:variant>
    </vt:vector>
  </HeadingPairs>
  <TitlesOfParts>
    <vt:vector size="29" baseType="lpstr">
      <vt:lpstr>Forside</vt:lpstr>
      <vt:lpstr>Beskrivelse av forsøket</vt:lpstr>
      <vt:lpstr>hiddenSheet</vt:lpstr>
      <vt:lpstr>Gel ROM</vt:lpstr>
      <vt:lpstr>Fraskilt ROM</vt:lpstr>
      <vt:lpstr>Gel KJØL</vt:lpstr>
      <vt:lpstr>Fraskilt KJØL</vt:lpstr>
      <vt:lpstr>Konklusjon</vt:lpstr>
      <vt:lpstr>Ark2</vt:lpstr>
      <vt:lpstr>hiddenSheet!beskyttet</vt:lpstr>
      <vt:lpstr>hiddenSheet!docver</vt:lpstr>
      <vt:lpstr>hiddenSheet!ek_dbfields</vt:lpstr>
      <vt:lpstr>hiddenSheet!ek_doktittel</vt:lpstr>
      <vt:lpstr>hiddenSheet!ek_dokumentid</vt:lpstr>
      <vt:lpstr>hiddenSheet!ek_endrfields</vt:lpstr>
      <vt:lpstr>hiddenSheet!ek_format</vt:lpstr>
      <vt:lpstr>hiddenSheet!ek_type</vt:lpstr>
      <vt:lpstr>hiddenSheet!ek_utgave</vt:lpstr>
      <vt:lpstr>hiddenSheet!ekr_doktittel</vt:lpstr>
      <vt:lpstr>hiddenSheet!ekr_utgitt</vt:lpstr>
      <vt:lpstr>hiddenSheet!ekr_verifisert</vt:lpstr>
      <vt:lpstr>hiddenSheet!khb</vt:lpstr>
      <vt:lpstr>hiddenSheet!lagre</vt:lpstr>
      <vt:lpstr>hiddenSheet!nyidxd</vt:lpstr>
      <vt:lpstr>hiddenSheet!nyidxr</vt:lpstr>
      <vt:lpstr>hiddenSheet!skitten</vt:lpstr>
      <vt:lpstr>hiddenSheet!tidek_eksref</vt:lpstr>
      <vt:lpstr>hiddenSheet!tidek_referanse</vt:lpstr>
      <vt:lpstr>hiddenSheet!tidek_vedlegg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dc:description>EKR_DokType_x0002_0_x0002_Rapport_x0003_EKR_Doktittel_x0002_0_x0002_Holdbarhetsforsøk ZNT8A_x0003_EKR_DokumentID_x0002_0_x0002_R14547_x0003_EKR_RefNr_x0002_0_x0002_02.13.5.11.10.1.1-R14547_x0003_EKR_Gradering_x0002_0_x0002_Åpen_x0003_EKR_Signatur_x0002_0_x0002_&lt;skal ikke godkjennes&gt;_x0003_EKR_Verifisert_x0002_0_x0002_01.04.2019 - Hege Hoff Skavøy, 01.04.2019 - Jørn Vegard Sagen, 28.03.2019 - Søfteland, Eirik, 22.03.2019 - Torvestad, Astrid, 26.03.2019 - Trude Andersen_x0003_EKR_Hørt_x0002_0_x0002_21.03.2019 - Søfteland, Eirik, 04.03.2019 - Torvestad, Astrid, 18.03.2019 - Torvestad, Astrid, 13.03.2019 - Trude Andersen, 19.03.2019 - Trude Andersen_x0003_EKR_AuditReview_x0002_2_x0002__x0003_EKR_AuditApprove_x0002_2_x0002__x0003_EKR_AuditFinal_x0002_2_x0002__x0003_EKR_Dokeier_x0002_0_x0002_&lt;Ingen&gt;_x0003_EKR_Status_x0002_0_x0002_Utfylt_x0003_EKR_Opprettet_x0002_0_x0002_20.08.2018_x0003_EKR_Endret_x0002_0_x0002_01.04.2019_x0003_EKR_Ibruk_x0002_0_x0002_01.04.2019_x0003_EKR_Rapport_x0002_3_x0002__x0003_EKR_Utgitt_x0002_0_x0002_20.08.2018_x0003_EKR_SkrevetAv_x0002_0_x0002_Marte Grøsvik_x0003_EKR_UText1_x0002_0_x0002_ _x0003_EKR_UText2_x0002_0_x0002_ _x0003_EKR_UText3_x0002_0_x0002_ _x0003_EKR_UText4_x0002_0_x0002_ _x0003_EKR_DokRefnr_x0002_4_x0002_000302130511100101_x0003_EKR_Gradnr_x0002_4_x0002_0_x0003_EKR_Strukt00_x0002_5_x0002__x0005__x0005_HVRHF_x0005_1_x0005_-1_x0004__x0005_02_x0005_Helse Bergen HF_x0005_1_x0005_0_x0004_._x0005_13_x0005_Laboratorieklinikken_x0005_1_x0005_0_x0004_._x0005_5_x0005_Hormonlaboratoriet_x0005_1_x0005_0_x0004_._x0005_11_x0005_Validering/verifisering og endringskontroll_x0005_0_x0005_0_x0004_._x0005_10_x0005_Holdbarhetsforsøk_x0005_0_x0005_0_x0004_._x0005_1_x0005_Prøvemateriale_x0005_0_x0005_0_x0004_._x0005_1_x0005_AS_x0005_0_x0005_0_x0004_ - _x0003_</dc:description>
  <cp:lastModifiedBy>Anne Elisabeth Solsvik</cp:lastModifiedBy>
  <dcterms:created xsi:type="dcterms:W3CDTF">2008-03-18T11:24:40Z</dcterms:created>
  <dcterms:modified xsi:type="dcterms:W3CDTF">2019-09-12T05:20:26Z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_Bedriftsnavn">
    <vt:lpwstr>Helse Bergen</vt:lpwstr>
  </property>
  <property fmtid="{D5CDD505-2E9C-101B-9397-08002B2CF9AE}" pid="3" name="EK_GjelderFra">
    <vt:lpwstr>[]</vt:lpwstr>
  </property>
  <property fmtid="{D5CDD505-2E9C-101B-9397-08002B2CF9AE}" pid="4" name="EK_Opprettet">
    <vt:lpwstr>23.04.2018</vt:lpwstr>
  </property>
  <property fmtid="{D5CDD505-2E9C-101B-9397-08002B2CF9AE}" pid="5" name="EK_Utgitt">
    <vt:lpwstr>[]</vt:lpwstr>
  </property>
  <property fmtid="{D5CDD505-2E9C-101B-9397-08002B2CF9AE}" pid="6" name="EK_IBrukDato">
    <vt:lpwstr>[]</vt:lpwstr>
  </property>
  <property fmtid="{D5CDD505-2E9C-101B-9397-08002B2CF9AE}" pid="7" name="EK_DokumentID">
    <vt:lpwstr>D54447</vt:lpwstr>
  </property>
  <property fmtid="{D5CDD505-2E9C-101B-9397-08002B2CF9AE}" pid="8" name="EK_DokTittel">
    <vt:lpwstr>HL - Rapportmal Holdbarhetsforsøk</vt:lpwstr>
  </property>
  <property fmtid="{D5CDD505-2E9C-101B-9397-08002B2CF9AE}" pid="9" name="EK_DokType">
    <vt:lpwstr>[]</vt:lpwstr>
  </property>
  <property fmtid="{D5CDD505-2E9C-101B-9397-08002B2CF9AE}" pid="10" name="EK_Erstatter">
    <vt:lpwstr>[]</vt:lpwstr>
  </property>
  <property fmtid="{D5CDD505-2E9C-101B-9397-08002B2CF9AE}" pid="11" name="EK_ErstatterD">
    <vt:lpwstr>[]</vt:lpwstr>
  </property>
  <property fmtid="{D5CDD505-2E9C-101B-9397-08002B2CF9AE}" pid="12" name="EK_Signatur">
    <vt:lpwstr>[]</vt:lpwstr>
  </property>
  <property fmtid="{D5CDD505-2E9C-101B-9397-08002B2CF9AE}" pid="13" name="EK_Verifisert">
    <vt:lpwstr>[]</vt:lpwstr>
  </property>
  <property fmtid="{D5CDD505-2E9C-101B-9397-08002B2CF9AE}" pid="14" name="EK_Hørt">
    <vt:lpwstr>[]</vt:lpwstr>
  </property>
  <property fmtid="{D5CDD505-2E9C-101B-9397-08002B2CF9AE}" pid="15" name="EK_Gradering">
    <vt:lpwstr>Åpen</vt:lpwstr>
  </property>
  <property fmtid="{D5CDD505-2E9C-101B-9397-08002B2CF9AE}" pid="16" name="EK_RefNr">
    <vt:lpwstr>02.13.5.11.9.1-03</vt:lpwstr>
  </property>
  <property fmtid="{D5CDD505-2E9C-101B-9397-08002B2CF9AE}" pid="17" name="EK_Revisjon">
    <vt:lpwstr>-</vt:lpwstr>
  </property>
  <property fmtid="{D5CDD505-2E9C-101B-9397-08002B2CF9AE}" pid="18" name="EK_Ansvarlig">
    <vt:lpwstr>&lt;ingen&gt;</vt:lpwstr>
  </property>
  <property fmtid="{D5CDD505-2E9C-101B-9397-08002B2CF9AE}" pid="19" name="EK_SkrevetAv">
    <vt:lpwstr>[]</vt:lpwstr>
  </property>
  <property fmtid="{D5CDD505-2E9C-101B-9397-08002B2CF9AE}" pid="20" name="EK_UText1">
    <vt:lpwstr>[]</vt:lpwstr>
  </property>
  <property fmtid="{D5CDD505-2E9C-101B-9397-08002B2CF9AE}" pid="21" name="EK_UText2">
    <vt:lpwstr>[]</vt:lpwstr>
  </property>
  <property fmtid="{D5CDD505-2E9C-101B-9397-08002B2CF9AE}" pid="22" name="EK_UText3">
    <vt:lpwstr>[]</vt:lpwstr>
  </property>
  <property fmtid="{D5CDD505-2E9C-101B-9397-08002B2CF9AE}" pid="23" name="EK_UText4">
    <vt:lpwstr>[]</vt:lpwstr>
  </property>
  <property fmtid="{D5CDD505-2E9C-101B-9397-08002B2CF9AE}" pid="24" name="EK_Status">
    <vt:lpwstr>Nytt</vt:lpwstr>
  </property>
  <property fmtid="{D5CDD505-2E9C-101B-9397-08002B2CF9AE}" pid="25" name="EK_Stikkord">
    <vt:lpwstr>[]</vt:lpwstr>
  </property>
  <property fmtid="{D5CDD505-2E9C-101B-9397-08002B2CF9AE}" pid="26" name="EK_SuperStikkord">
    <vt:lpwstr>[]</vt:lpwstr>
  </property>
  <property fmtid="{D5CDD505-2E9C-101B-9397-08002B2CF9AE}" pid="27" name="EK_Rapport">
    <vt:lpwstr>[]</vt:lpwstr>
  </property>
  <property fmtid="{D5CDD505-2E9C-101B-9397-08002B2CF9AE}" pid="28" name="EK_EKPrintMerke">
    <vt:lpwstr>Uoffisiell utskrift er kun gyldig på utskriftsdato</vt:lpwstr>
  </property>
  <property fmtid="{D5CDD505-2E9C-101B-9397-08002B2CF9AE}" pid="29" name="EK_Watermark">
    <vt:lpwstr>[]</vt:lpwstr>
  </property>
  <property fmtid="{D5CDD505-2E9C-101B-9397-08002B2CF9AE}" pid="30" name="EK_Utgave">
    <vt:lpwstr>1.00</vt:lpwstr>
  </property>
  <property fmtid="{D5CDD505-2E9C-101B-9397-08002B2CF9AE}" pid="31" name="EK_DL">
    <vt:lpwstr>3</vt:lpwstr>
  </property>
  <property fmtid="{D5CDD505-2E9C-101B-9397-08002B2CF9AE}" pid="32" name="EK_GjelderTil">
    <vt:lpwstr>[]</vt:lpwstr>
  </property>
  <property fmtid="{D5CDD505-2E9C-101B-9397-08002B2CF9AE}" pid="33" name="EK_HRefNr">
    <vt:lpwstr>[]</vt:lpwstr>
  </property>
  <property fmtid="{D5CDD505-2E9C-101B-9397-08002B2CF9AE}" pid="34" name="EK_HbNavn">
    <vt:lpwstr>[]</vt:lpwstr>
  </property>
  <property fmtid="{D5CDD505-2E9C-101B-9397-08002B2CF9AE}" pid="35" name="EKR_DokType">
    <vt:lpwstr>Rapport</vt:lpwstr>
  </property>
  <property fmtid="{D5CDD505-2E9C-101B-9397-08002B2CF9AE}" pid="36" name="EKR_Doktittel">
    <vt:lpwstr>Holdbarhetsforsøk ZNT8A</vt:lpwstr>
  </property>
  <property fmtid="{D5CDD505-2E9C-101B-9397-08002B2CF9AE}" pid="37" name="EKR_DokumentID">
    <vt:lpwstr>R14547</vt:lpwstr>
  </property>
  <property fmtid="{D5CDD505-2E9C-101B-9397-08002B2CF9AE}" pid="38" name="EKR_RefNr">
    <vt:lpwstr>02.13.5.11.10.1.1-R14547</vt:lpwstr>
  </property>
  <property fmtid="{D5CDD505-2E9C-101B-9397-08002B2CF9AE}" pid="39" name="EKR_Gradering">
    <vt:lpwstr>Åpen</vt:lpwstr>
  </property>
  <property fmtid="{D5CDD505-2E9C-101B-9397-08002B2CF9AE}" pid="40" name="EKR_Signatur">
    <vt:lpwstr>&lt;skal ikke godkjennes&gt;</vt:lpwstr>
  </property>
  <property fmtid="{D5CDD505-2E9C-101B-9397-08002B2CF9AE}" pid="41" name="EKR_Verifisert">
    <vt:lpwstr>01.04.2019 - Hege Hoff Skavøy, 01.04.2019 - Jørn Vegard Sagen, 28.03.2019 - Søfteland, Eirik, 22.03.2019 - Torvestad, Astrid, 26.03.2019 - Trude Andersen</vt:lpwstr>
  </property>
  <property fmtid="{D5CDD505-2E9C-101B-9397-08002B2CF9AE}" pid="42" name="EKR_Hørt">
    <vt:lpwstr>21.03.2019 - Søfteland, Eirik, 04.03.2019 - Torvestad, Astrid, 18.03.2019 - Torvestad, Astrid, 13.03.2019 - Trude Andersen, 19.03.2019 - Trude Andersen</vt:lpwstr>
  </property>
  <property fmtid="{D5CDD505-2E9C-101B-9397-08002B2CF9AE}" pid="43" name="EKR_Dokeier">
    <vt:lpwstr>&lt;Ingen&gt;</vt:lpwstr>
  </property>
  <property fmtid="{D5CDD505-2E9C-101B-9397-08002B2CF9AE}" pid="44" name="EKR_Status">
    <vt:lpwstr>Utfylt</vt:lpwstr>
  </property>
  <property fmtid="{D5CDD505-2E9C-101B-9397-08002B2CF9AE}" pid="45" name="EKR_Opprettet">
    <vt:lpwstr>20.08.2018</vt:lpwstr>
  </property>
  <property fmtid="{D5CDD505-2E9C-101B-9397-08002B2CF9AE}" pid="46" name="EKR_Endret">
    <vt:lpwstr>01.04.2019</vt:lpwstr>
  </property>
  <property fmtid="{D5CDD505-2E9C-101B-9397-08002B2CF9AE}" pid="47" name="EKR_Ibruk">
    <vt:lpwstr>01.04.2019</vt:lpwstr>
  </property>
  <property fmtid="{D5CDD505-2E9C-101B-9397-08002B2CF9AE}" pid="48" name="EKR_Rapport">
    <vt:lpwstr>[]</vt:lpwstr>
  </property>
  <property fmtid="{D5CDD505-2E9C-101B-9397-08002B2CF9AE}" pid="49" name="EKR_Utgitt">
    <vt:lpwstr>20.08.2018</vt:lpwstr>
  </property>
  <property fmtid="{D5CDD505-2E9C-101B-9397-08002B2CF9AE}" pid="50" name="EKR_SkrevetAv">
    <vt:lpwstr>Marte Grøsvik</vt:lpwstr>
  </property>
  <property fmtid="{D5CDD505-2E9C-101B-9397-08002B2CF9AE}" pid="51" name="EKR_UText1">
    <vt:lpwstr> </vt:lpwstr>
  </property>
  <property fmtid="{D5CDD505-2E9C-101B-9397-08002B2CF9AE}" pid="52" name="EKR_UText2">
    <vt:lpwstr> </vt:lpwstr>
  </property>
  <property fmtid="{D5CDD505-2E9C-101B-9397-08002B2CF9AE}" pid="53" name="EKR_UText3">
    <vt:lpwstr> </vt:lpwstr>
  </property>
  <property fmtid="{D5CDD505-2E9C-101B-9397-08002B2CF9AE}" pid="54" name="EKR_UText4">
    <vt:lpwstr> </vt:lpwstr>
  </property>
</Properties>
</file>